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trofimov005\Desktop\Комитет АПА\единицы страхового покрытия\заседание 02.12.2021\"/>
    </mc:Choice>
  </mc:AlternateContent>
  <xr:revisionPtr revIDLastSave="0" documentId="13_ncr:1_{8948E0CB-EFD5-496C-A744-2BFBD4FFF606}" xr6:coauthVersionLast="46" xr6:coauthVersionMax="46" xr10:uidLastSave="{00000000-0000-0000-0000-000000000000}"/>
  <bookViews>
    <workbookView xWindow="-110" yWindow="-110" windowWidth="19420" windowHeight="10420" activeTab="3" xr2:uid="{00000000-000D-0000-FFFF-FFFF00000000}"/>
  </bookViews>
  <sheets>
    <sheet name="MT" sheetId="12" r:id="rId1"/>
    <sheet name="ОПС. Без дисконтирования" sheetId="13" r:id="rId2"/>
    <sheet name="ОПС. С дисконтированием" sheetId="14" r:id="rId3"/>
    <sheet name="НПО" sheetId="1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5" l="1"/>
  <c r="D112" i="15"/>
  <c r="E108" i="15"/>
  <c r="F108" i="15" s="1"/>
  <c r="G108" i="15" s="1"/>
  <c r="H108" i="15" s="1"/>
  <c r="I108" i="15" s="1"/>
  <c r="J108" i="15" s="1"/>
  <c r="K108" i="15" s="1"/>
  <c r="L108" i="15" s="1"/>
  <c r="D69" i="15"/>
  <c r="E69" i="15"/>
  <c r="F69" i="15"/>
  <c r="G69" i="15"/>
  <c r="E72" i="15"/>
  <c r="F72" i="15" s="1"/>
  <c r="G72" i="15" s="1"/>
  <c r="H72" i="15" s="1"/>
  <c r="I72" i="15" s="1"/>
  <c r="J72" i="15" s="1"/>
  <c r="K72" i="15" s="1"/>
  <c r="L72" i="15" s="1"/>
  <c r="M72" i="15" s="1"/>
  <c r="N72" i="15" s="1"/>
  <c r="O72" i="15" s="1"/>
  <c r="P72" i="15" s="1"/>
  <c r="Q72" i="15" s="1"/>
  <c r="R72" i="15" s="1"/>
  <c r="S72" i="15" s="1"/>
  <c r="T72" i="15" s="1"/>
  <c r="U72" i="15" s="1"/>
  <c r="V72" i="15" s="1"/>
  <c r="W72" i="15" s="1"/>
  <c r="X72" i="15" s="1"/>
  <c r="Y72" i="15" s="1"/>
  <c r="Z72" i="15" s="1"/>
  <c r="AA72" i="15" s="1"/>
  <c r="AB72" i="15" s="1"/>
  <c r="AC72" i="15" s="1"/>
  <c r="AD72" i="15" s="1"/>
  <c r="AE72" i="15" s="1"/>
  <c r="AF72" i="15" s="1"/>
  <c r="AG72" i="15" s="1"/>
  <c r="AH72" i="15" s="1"/>
  <c r="AI72" i="15" s="1"/>
  <c r="AJ72" i="15" s="1"/>
  <c r="AK72" i="15" s="1"/>
  <c r="AL72" i="15" s="1"/>
  <c r="AM72" i="15" s="1"/>
  <c r="AN72" i="15" s="1"/>
  <c r="AO72" i="15" s="1"/>
  <c r="AP72" i="15" s="1"/>
  <c r="AQ72" i="15" s="1"/>
  <c r="AR72" i="15" s="1"/>
  <c r="AS72" i="15" s="1"/>
  <c r="AT72" i="15" s="1"/>
  <c r="AU72" i="15" s="1"/>
  <c r="AV72" i="15" s="1"/>
  <c r="AW72" i="15" s="1"/>
  <c r="AX72" i="15" s="1"/>
  <c r="AY72" i="15" s="1"/>
  <c r="AZ72" i="15" s="1"/>
  <c r="BA72" i="15" s="1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D76" i="15"/>
  <c r="D45" i="15"/>
  <c r="D70" i="15" s="1"/>
  <c r="D71" i="15" s="1"/>
  <c r="D30" i="15"/>
  <c r="D24" i="15"/>
  <c r="D25" i="15" s="1"/>
  <c r="D56" i="13"/>
  <c r="D57" i="13" s="1"/>
  <c r="E58" i="13"/>
  <c r="F58" i="13" s="1"/>
  <c r="G58" i="13" s="1"/>
  <c r="H58" i="13" s="1"/>
  <c r="I58" i="13" s="1"/>
  <c r="J58" i="13" s="1"/>
  <c r="K58" i="13" s="1"/>
  <c r="L58" i="13" s="1"/>
  <c r="M58" i="13" s="1"/>
  <c r="N58" i="13" s="1"/>
  <c r="O58" i="13" s="1"/>
  <c r="P58" i="13" s="1"/>
  <c r="Q58" i="13" s="1"/>
  <c r="R58" i="13" s="1"/>
  <c r="S58" i="13" s="1"/>
  <c r="T58" i="13" s="1"/>
  <c r="U58" i="13" s="1"/>
  <c r="V58" i="13" s="1"/>
  <c r="W58" i="13" s="1"/>
  <c r="X58" i="13" s="1"/>
  <c r="Y58" i="13" s="1"/>
  <c r="Z58" i="13" s="1"/>
  <c r="AA58" i="13" s="1"/>
  <c r="AB58" i="13" s="1"/>
  <c r="AC58" i="13" s="1"/>
  <c r="AD58" i="13" s="1"/>
  <c r="AE58" i="13" s="1"/>
  <c r="AF58" i="13" s="1"/>
  <c r="AG58" i="13" s="1"/>
  <c r="AH58" i="13" s="1"/>
  <c r="AI58" i="13" s="1"/>
  <c r="AJ58" i="13" s="1"/>
  <c r="AK58" i="13" s="1"/>
  <c r="AL58" i="13" s="1"/>
  <c r="AM58" i="13" s="1"/>
  <c r="AN58" i="13" s="1"/>
  <c r="AO58" i="13" s="1"/>
  <c r="AP58" i="13" s="1"/>
  <c r="AQ58" i="13" s="1"/>
  <c r="AR58" i="13" s="1"/>
  <c r="AS58" i="13" s="1"/>
  <c r="AT58" i="13" s="1"/>
  <c r="AU58" i="13" s="1"/>
  <c r="AV58" i="13" s="1"/>
  <c r="AW58" i="13" s="1"/>
  <c r="AX58" i="13" s="1"/>
  <c r="AY58" i="13" s="1"/>
  <c r="AZ58" i="13" s="1"/>
  <c r="BA58" i="13" s="1"/>
  <c r="AR18" i="13"/>
  <c r="AQ18" i="13"/>
  <c r="AP18" i="13"/>
  <c r="AO18" i="13"/>
  <c r="AN18" i="13"/>
  <c r="AM18" i="13"/>
  <c r="AL18" i="13"/>
  <c r="AK18" i="13"/>
  <c r="AJ18" i="13"/>
  <c r="AI18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D107" i="15" l="1"/>
  <c r="D109" i="15" s="1"/>
  <c r="E106" i="15"/>
  <c r="D27" i="15"/>
  <c r="E24" i="15"/>
  <c r="E25" i="15" s="1"/>
  <c r="E27" i="15" s="1"/>
  <c r="E70" i="15"/>
  <c r="E71" i="15" s="1"/>
  <c r="D60" i="14"/>
  <c r="E60" i="14" s="1"/>
  <c r="F60" i="14" s="1"/>
  <c r="G60" i="14" s="1"/>
  <c r="H60" i="14" s="1"/>
  <c r="I60" i="14" s="1"/>
  <c r="J60" i="14" s="1"/>
  <c r="K60" i="14" s="1"/>
  <c r="L60" i="14" s="1"/>
  <c r="M60" i="14" s="1"/>
  <c r="N60" i="14" s="1"/>
  <c r="O60" i="14" s="1"/>
  <c r="P60" i="14" s="1"/>
  <c r="Q60" i="14" s="1"/>
  <c r="R60" i="14" s="1"/>
  <c r="S60" i="14" s="1"/>
  <c r="T60" i="14" s="1"/>
  <c r="U60" i="14" s="1"/>
  <c r="V60" i="14" s="1"/>
  <c r="W60" i="14" s="1"/>
  <c r="X60" i="14" s="1"/>
  <c r="Y60" i="14" s="1"/>
  <c r="Z60" i="14" s="1"/>
  <c r="AA60" i="14" s="1"/>
  <c r="AB60" i="14" s="1"/>
  <c r="AC60" i="14" s="1"/>
  <c r="AD60" i="14" s="1"/>
  <c r="AE60" i="14" s="1"/>
  <c r="AF60" i="14" s="1"/>
  <c r="AG60" i="14" s="1"/>
  <c r="AH60" i="14" s="1"/>
  <c r="AI60" i="14" s="1"/>
  <c r="AJ60" i="14" s="1"/>
  <c r="AK60" i="14" s="1"/>
  <c r="AL60" i="14" s="1"/>
  <c r="AM60" i="14" s="1"/>
  <c r="AN60" i="14" s="1"/>
  <c r="AO60" i="14" s="1"/>
  <c r="AP60" i="14" s="1"/>
  <c r="AQ60" i="14" s="1"/>
  <c r="AR60" i="14" s="1"/>
  <c r="AS60" i="14" s="1"/>
  <c r="AT60" i="14" s="1"/>
  <c r="AU60" i="14" s="1"/>
  <c r="AV60" i="14" s="1"/>
  <c r="AW60" i="14" s="1"/>
  <c r="AX60" i="14" s="1"/>
  <c r="AY60" i="14" s="1"/>
  <c r="AZ60" i="14" s="1"/>
  <c r="BA60" i="14" s="1"/>
  <c r="D70" i="14"/>
  <c r="E66" i="14"/>
  <c r="F66" i="14" s="1"/>
  <c r="G66" i="14" s="1"/>
  <c r="H66" i="14" s="1"/>
  <c r="I66" i="14" s="1"/>
  <c r="J66" i="14" s="1"/>
  <c r="K66" i="14" s="1"/>
  <c r="L66" i="14" s="1"/>
  <c r="M66" i="14" s="1"/>
  <c r="N66" i="14" s="1"/>
  <c r="O66" i="14" s="1"/>
  <c r="P66" i="14" s="1"/>
  <c r="Q66" i="14" s="1"/>
  <c r="R66" i="14" s="1"/>
  <c r="S66" i="14" s="1"/>
  <c r="T66" i="14" s="1"/>
  <c r="U66" i="14" s="1"/>
  <c r="V66" i="14" s="1"/>
  <c r="W66" i="14" s="1"/>
  <c r="X66" i="14" s="1"/>
  <c r="Y66" i="14" s="1"/>
  <c r="Z66" i="14" s="1"/>
  <c r="AA66" i="14" s="1"/>
  <c r="AB66" i="14" s="1"/>
  <c r="AC66" i="14" s="1"/>
  <c r="AD66" i="14" s="1"/>
  <c r="AE66" i="14" s="1"/>
  <c r="AF66" i="14" s="1"/>
  <c r="AG66" i="14" s="1"/>
  <c r="AH66" i="14" s="1"/>
  <c r="AI66" i="14" s="1"/>
  <c r="AJ66" i="14" s="1"/>
  <c r="AK66" i="14" s="1"/>
  <c r="AL66" i="14" s="1"/>
  <c r="AM66" i="14" s="1"/>
  <c r="AN66" i="14" s="1"/>
  <c r="AO66" i="14" s="1"/>
  <c r="AP66" i="14" s="1"/>
  <c r="AQ66" i="14" s="1"/>
  <c r="AR66" i="14" s="1"/>
  <c r="AS66" i="14" s="1"/>
  <c r="AT66" i="14" s="1"/>
  <c r="AU66" i="14" s="1"/>
  <c r="AV66" i="14" s="1"/>
  <c r="AW66" i="14" s="1"/>
  <c r="AX66" i="14" s="1"/>
  <c r="AY66" i="14" s="1"/>
  <c r="AZ66" i="14" s="1"/>
  <c r="BA66" i="14" s="1"/>
  <c r="G62" i="14"/>
  <c r="F62" i="14"/>
  <c r="E62" i="14"/>
  <c r="D62" i="14"/>
  <c r="D39" i="14"/>
  <c r="D64" i="14" s="1"/>
  <c r="D28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D21" i="14"/>
  <c r="E21" i="14" s="1"/>
  <c r="F106" i="15" l="1"/>
  <c r="E107" i="15"/>
  <c r="E109" i="15" s="1"/>
  <c r="F24" i="15"/>
  <c r="F25" i="15" s="1"/>
  <c r="F27" i="15" s="1"/>
  <c r="F70" i="15"/>
  <c r="F71" i="15" s="1"/>
  <c r="E64" i="14"/>
  <c r="D65" i="14"/>
  <c r="D22" i="14"/>
  <c r="E22" i="14"/>
  <c r="F21" i="14"/>
  <c r="D62" i="13"/>
  <c r="C37" i="13"/>
  <c r="D22" i="13"/>
  <c r="D17" i="13"/>
  <c r="E17" i="13" s="1"/>
  <c r="F17" i="13" s="1"/>
  <c r="G17" i="13" s="1"/>
  <c r="H17" i="13" s="1"/>
  <c r="I17" i="13" s="1"/>
  <c r="J17" i="13" s="1"/>
  <c r="G106" i="15" l="1"/>
  <c r="F107" i="15"/>
  <c r="F109" i="15" s="1"/>
  <c r="G24" i="15"/>
  <c r="G25" i="15" s="1"/>
  <c r="G27" i="15" s="1"/>
  <c r="G70" i="15"/>
  <c r="G71" i="15" s="1"/>
  <c r="F64" i="14"/>
  <c r="E65" i="14"/>
  <c r="G21" i="14"/>
  <c r="F22" i="14"/>
  <c r="E56" i="13"/>
  <c r="E57" i="13" s="1"/>
  <c r="D19" i="13"/>
  <c r="E19" i="13"/>
  <c r="F19" i="13"/>
  <c r="G19" i="13"/>
  <c r="K17" i="13"/>
  <c r="J19" i="13"/>
  <c r="H19" i="13"/>
  <c r="I19" i="13"/>
  <c r="H105" i="15" l="1"/>
  <c r="I105" i="15" s="1"/>
  <c r="J105" i="15" s="1"/>
  <c r="K105" i="15" s="1"/>
  <c r="L105" i="15" s="1"/>
  <c r="H106" i="15"/>
  <c r="I106" i="15" s="1"/>
  <c r="J106" i="15" s="1"/>
  <c r="K106" i="15" s="1"/>
  <c r="L106" i="15" s="1"/>
  <c r="G107" i="15"/>
  <c r="G109" i="15" s="1"/>
  <c r="H24" i="15"/>
  <c r="I24" i="15" s="1"/>
  <c r="H68" i="15"/>
  <c r="G64" i="14"/>
  <c r="F65" i="14"/>
  <c r="G22" i="14"/>
  <c r="H21" i="14"/>
  <c r="F56" i="13"/>
  <c r="F57" i="13" s="1"/>
  <c r="K19" i="13"/>
  <c r="L17" i="13"/>
  <c r="H107" i="15" l="1"/>
  <c r="H109" i="15" s="1"/>
  <c r="H25" i="15"/>
  <c r="H27" i="15" s="1"/>
  <c r="H69" i="15"/>
  <c r="H71" i="15" s="1"/>
  <c r="I68" i="15"/>
  <c r="I25" i="15"/>
  <c r="I27" i="15" s="1"/>
  <c r="J24" i="15"/>
  <c r="H61" i="14"/>
  <c r="G65" i="14"/>
  <c r="G56" i="13"/>
  <c r="G57" i="13" s="1"/>
  <c r="E59" i="13"/>
  <c r="D59" i="13"/>
  <c r="H22" i="14"/>
  <c r="I21" i="14"/>
  <c r="M17" i="13"/>
  <c r="L19" i="13"/>
  <c r="I107" i="15" l="1"/>
  <c r="I109" i="15" s="1"/>
  <c r="J25" i="15"/>
  <c r="J27" i="15" s="1"/>
  <c r="K24" i="15"/>
  <c r="J68" i="15"/>
  <c r="I69" i="15"/>
  <c r="I71" i="15" s="1"/>
  <c r="H55" i="13"/>
  <c r="G59" i="13"/>
  <c r="F59" i="13"/>
  <c r="J21" i="14"/>
  <c r="I22" i="14"/>
  <c r="I61" i="14"/>
  <c r="I62" i="14" s="1"/>
  <c r="H62" i="14"/>
  <c r="N17" i="13"/>
  <c r="M19" i="13"/>
  <c r="J107" i="15" l="1"/>
  <c r="J109" i="15" s="1"/>
  <c r="H57" i="13"/>
  <c r="H59" i="13" s="1"/>
  <c r="K25" i="15"/>
  <c r="K27" i="15" s="1"/>
  <c r="L24" i="15"/>
  <c r="J69" i="15"/>
  <c r="J71" i="15" s="1"/>
  <c r="K68" i="15"/>
  <c r="I55" i="13"/>
  <c r="J61" i="14"/>
  <c r="J22" i="14"/>
  <c r="K21" i="14"/>
  <c r="O17" i="13"/>
  <c r="N19" i="13"/>
  <c r="K107" i="15" l="1"/>
  <c r="K109" i="15" s="1"/>
  <c r="L107" i="15"/>
  <c r="L109" i="15" s="1"/>
  <c r="L110" i="15" s="1"/>
  <c r="I57" i="13"/>
  <c r="I59" i="13" s="1"/>
  <c r="L25" i="15"/>
  <c r="L27" i="15" s="1"/>
  <c r="M24" i="15"/>
  <c r="K69" i="15"/>
  <c r="K71" i="15" s="1"/>
  <c r="L68" i="15"/>
  <c r="J55" i="13"/>
  <c r="K61" i="14"/>
  <c r="J62" i="14"/>
  <c r="K22" i="14"/>
  <c r="L21" i="14"/>
  <c r="O19" i="13"/>
  <c r="P17" i="13"/>
  <c r="F110" i="15" l="1"/>
  <c r="I110" i="15"/>
  <c r="K110" i="15"/>
  <c r="E110" i="15"/>
  <c r="D110" i="15"/>
  <c r="J110" i="15"/>
  <c r="G110" i="15"/>
  <c r="H110" i="15"/>
  <c r="J57" i="13"/>
  <c r="J59" i="13" s="1"/>
  <c r="L69" i="15"/>
  <c r="L71" i="15" s="1"/>
  <c r="M68" i="15"/>
  <c r="M25" i="15"/>
  <c r="M27" i="15" s="1"/>
  <c r="N24" i="15"/>
  <c r="K55" i="13"/>
  <c r="L22" i="14"/>
  <c r="M21" i="14"/>
  <c r="L61" i="14"/>
  <c r="K62" i="14"/>
  <c r="P19" i="13"/>
  <c r="Q17" i="13"/>
  <c r="K57" i="13" l="1"/>
  <c r="K59" i="13" s="1"/>
  <c r="M69" i="15"/>
  <c r="M71" i="15" s="1"/>
  <c r="N68" i="15"/>
  <c r="N25" i="15"/>
  <c r="N27" i="15" s="1"/>
  <c r="O24" i="15"/>
  <c r="L55" i="13"/>
  <c r="N21" i="14"/>
  <c r="M22" i="14"/>
  <c r="M61" i="14"/>
  <c r="L62" i="14"/>
  <c r="R17" i="13"/>
  <c r="Q19" i="13"/>
  <c r="L57" i="13" l="1"/>
  <c r="L59" i="13" s="1"/>
  <c r="M55" i="13"/>
  <c r="M57" i="13" s="1"/>
  <c r="M59" i="13" s="1"/>
  <c r="O68" i="15"/>
  <c r="N69" i="15"/>
  <c r="N71" i="15" s="1"/>
  <c r="O25" i="15"/>
  <c r="O27" i="15" s="1"/>
  <c r="P24" i="15"/>
  <c r="M62" i="14"/>
  <c r="N61" i="14"/>
  <c r="N22" i="14"/>
  <c r="O21" i="14"/>
  <c r="S17" i="13"/>
  <c r="R19" i="13"/>
  <c r="N55" i="13" l="1"/>
  <c r="N57" i="13" s="1"/>
  <c r="O69" i="15"/>
  <c r="O71" i="15" s="1"/>
  <c r="P68" i="15"/>
  <c r="P25" i="15"/>
  <c r="P27" i="15" s="1"/>
  <c r="Q24" i="15"/>
  <c r="P21" i="14"/>
  <c r="O22" i="14"/>
  <c r="O61" i="14"/>
  <c r="N62" i="14"/>
  <c r="O55" i="13"/>
  <c r="O57" i="13" s="1"/>
  <c r="N59" i="13"/>
  <c r="T17" i="13"/>
  <c r="S19" i="13"/>
  <c r="Q25" i="15" l="1"/>
  <c r="Q27" i="15" s="1"/>
  <c r="R24" i="15"/>
  <c r="P69" i="15"/>
  <c r="P71" i="15" s="1"/>
  <c r="Q68" i="15"/>
  <c r="P61" i="14"/>
  <c r="O62" i="14"/>
  <c r="P22" i="14"/>
  <c r="Q21" i="14"/>
  <c r="U17" i="13"/>
  <c r="T19" i="13"/>
  <c r="O59" i="13"/>
  <c r="P55" i="13"/>
  <c r="P57" i="13" s="1"/>
  <c r="R68" i="15" l="1"/>
  <c r="Q69" i="15"/>
  <c r="Q71" i="15" s="1"/>
  <c r="R25" i="15"/>
  <c r="R27" i="15" s="1"/>
  <c r="S24" i="15"/>
  <c r="P62" i="14"/>
  <c r="Q61" i="14"/>
  <c r="Q22" i="14"/>
  <c r="R21" i="14"/>
  <c r="P59" i="13"/>
  <c r="Q55" i="13"/>
  <c r="Q57" i="13" s="1"/>
  <c r="V17" i="13"/>
  <c r="U19" i="13"/>
  <c r="S25" i="15" l="1"/>
  <c r="S27" i="15" s="1"/>
  <c r="T24" i="15"/>
  <c r="R69" i="15"/>
  <c r="R71" i="15" s="1"/>
  <c r="S68" i="15"/>
  <c r="R61" i="14"/>
  <c r="Q62" i="14"/>
  <c r="R22" i="14"/>
  <c r="S21" i="14"/>
  <c r="W17" i="13"/>
  <c r="V19" i="13"/>
  <c r="Q59" i="13"/>
  <c r="R55" i="13"/>
  <c r="R57" i="13" s="1"/>
  <c r="S69" i="15" l="1"/>
  <c r="S71" i="15" s="1"/>
  <c r="T68" i="15"/>
  <c r="T25" i="15"/>
  <c r="T27" i="15" s="1"/>
  <c r="U24" i="15"/>
  <c r="S22" i="14"/>
  <c r="T21" i="14"/>
  <c r="R62" i="14"/>
  <c r="S61" i="14"/>
  <c r="S55" i="13"/>
  <c r="S57" i="13" s="1"/>
  <c r="R59" i="13"/>
  <c r="X17" i="13"/>
  <c r="W19" i="13"/>
  <c r="U25" i="15" l="1"/>
  <c r="U27" i="15" s="1"/>
  <c r="V24" i="15"/>
  <c r="T69" i="15"/>
  <c r="T71" i="15" s="1"/>
  <c r="U68" i="15"/>
  <c r="T22" i="14"/>
  <c r="U21" i="14"/>
  <c r="S62" i="14"/>
  <c r="T61" i="14"/>
  <c r="Y17" i="13"/>
  <c r="X19" i="13"/>
  <c r="T55" i="13"/>
  <c r="T57" i="13" s="1"/>
  <c r="S59" i="13"/>
  <c r="U69" i="15" l="1"/>
  <c r="U71" i="15" s="1"/>
  <c r="V68" i="15"/>
  <c r="V25" i="15"/>
  <c r="V27" i="15" s="1"/>
  <c r="W24" i="15"/>
  <c r="U22" i="14"/>
  <c r="V21" i="14"/>
  <c r="U61" i="14"/>
  <c r="T62" i="14"/>
  <c r="T59" i="13"/>
  <c r="U55" i="13"/>
  <c r="U57" i="13" s="1"/>
  <c r="Z17" i="13"/>
  <c r="Y19" i="13"/>
  <c r="W68" i="15" l="1"/>
  <c r="V69" i="15"/>
  <c r="V71" i="15" s="1"/>
  <c r="W25" i="15"/>
  <c r="W27" i="15" s="1"/>
  <c r="X24" i="15"/>
  <c r="W21" i="14"/>
  <c r="V22" i="14"/>
  <c r="U62" i="14"/>
  <c r="V61" i="14"/>
  <c r="AA17" i="13"/>
  <c r="Z19" i="13"/>
  <c r="U59" i="13"/>
  <c r="V55" i="13"/>
  <c r="V57" i="13" s="1"/>
  <c r="Y24" i="15" l="1"/>
  <c r="X25" i="15"/>
  <c r="X27" i="15" s="1"/>
  <c r="W69" i="15"/>
  <c r="W71" i="15" s="1"/>
  <c r="X68" i="15"/>
  <c r="W61" i="14"/>
  <c r="V62" i="14"/>
  <c r="X21" i="14"/>
  <c r="W22" i="14"/>
  <c r="W55" i="13"/>
  <c r="W57" i="13" s="1"/>
  <c r="V59" i="13"/>
  <c r="AB17" i="13"/>
  <c r="AA19" i="13"/>
  <c r="X69" i="15" l="1"/>
  <c r="X71" i="15" s="1"/>
  <c r="Y68" i="15"/>
  <c r="Y25" i="15"/>
  <c r="Y27" i="15" s="1"/>
  <c r="Z24" i="15"/>
  <c r="X22" i="14"/>
  <c r="Y21" i="14"/>
  <c r="X61" i="14"/>
  <c r="W62" i="14"/>
  <c r="W59" i="13"/>
  <c r="X55" i="13"/>
  <c r="X57" i="13" s="1"/>
  <c r="AC17" i="13"/>
  <c r="AB19" i="13"/>
  <c r="Z25" i="15" l="1"/>
  <c r="Z27" i="15" s="1"/>
  <c r="AA24" i="15"/>
  <c r="Z68" i="15"/>
  <c r="Y69" i="15"/>
  <c r="Y71" i="15" s="1"/>
  <c r="Z21" i="14"/>
  <c r="Y22" i="14"/>
  <c r="Y61" i="14"/>
  <c r="X62" i="14"/>
  <c r="AD17" i="13"/>
  <c r="AC19" i="13"/>
  <c r="Y55" i="13"/>
  <c r="Y57" i="13" s="1"/>
  <c r="X59" i="13"/>
  <c r="Z69" i="15" l="1"/>
  <c r="Z71" i="15" s="1"/>
  <c r="AA68" i="15"/>
  <c r="AA25" i="15"/>
  <c r="AA27" i="15" s="1"/>
  <c r="AB24" i="15"/>
  <c r="Z61" i="14"/>
  <c r="Y62" i="14"/>
  <c r="Z22" i="14"/>
  <c r="AA21" i="14"/>
  <c r="Y59" i="13"/>
  <c r="Z55" i="13"/>
  <c r="Z57" i="13" s="1"/>
  <c r="AE17" i="13"/>
  <c r="AD19" i="13"/>
  <c r="AA69" i="15" l="1"/>
  <c r="AA71" i="15" s="1"/>
  <c r="AB68" i="15"/>
  <c r="AC24" i="15"/>
  <c r="AB25" i="15"/>
  <c r="AB27" i="15" s="1"/>
  <c r="AB21" i="14"/>
  <c r="AA22" i="14"/>
  <c r="Z62" i="14"/>
  <c r="AA61" i="14"/>
  <c r="AF17" i="13"/>
  <c r="AE19" i="13"/>
  <c r="AA55" i="13"/>
  <c r="AA57" i="13" s="1"/>
  <c r="Z59" i="13"/>
  <c r="AC25" i="15" l="1"/>
  <c r="AC27" i="15" s="1"/>
  <c r="AD24" i="15"/>
  <c r="AB69" i="15"/>
  <c r="AB71" i="15" s="1"/>
  <c r="AC68" i="15"/>
  <c r="AA62" i="14"/>
  <c r="AB61" i="14"/>
  <c r="AB22" i="14"/>
  <c r="AC21" i="14"/>
  <c r="AA59" i="13"/>
  <c r="AB55" i="13"/>
  <c r="AB57" i="13" s="1"/>
  <c r="AG17" i="13"/>
  <c r="AF19" i="13"/>
  <c r="AE24" i="15" l="1"/>
  <c r="AD25" i="15"/>
  <c r="AD27" i="15" s="1"/>
  <c r="AC69" i="15"/>
  <c r="AC71" i="15" s="1"/>
  <c r="AD68" i="15"/>
  <c r="AC22" i="14"/>
  <c r="AD21" i="14"/>
  <c r="AC61" i="14"/>
  <c r="AB62" i="14"/>
  <c r="AB59" i="13"/>
  <c r="AC55" i="13"/>
  <c r="AC57" i="13" s="1"/>
  <c r="AH17" i="13"/>
  <c r="AG19" i="13"/>
  <c r="AE68" i="15" l="1"/>
  <c r="AD69" i="15"/>
  <c r="AD71" i="15" s="1"/>
  <c r="AE25" i="15"/>
  <c r="AE27" i="15" s="1"/>
  <c r="AF24" i="15"/>
  <c r="AD22" i="14"/>
  <c r="AE21" i="14"/>
  <c r="AC62" i="14"/>
  <c r="AD61" i="14"/>
  <c r="AC59" i="13"/>
  <c r="AD55" i="13"/>
  <c r="AD57" i="13" s="1"/>
  <c r="AI17" i="13"/>
  <c r="AH19" i="13"/>
  <c r="AF68" i="15" l="1"/>
  <c r="AE69" i="15"/>
  <c r="AE71" i="15" s="1"/>
  <c r="AF25" i="15"/>
  <c r="AF27" i="15" s="1"/>
  <c r="AG24" i="15"/>
  <c r="AF21" i="14"/>
  <c r="AE22" i="14"/>
  <c r="AE61" i="14"/>
  <c r="AD62" i="14"/>
  <c r="AE55" i="13"/>
  <c r="AE57" i="13" s="1"/>
  <c r="AD59" i="13"/>
  <c r="AI19" i="13"/>
  <c r="AJ17" i="13"/>
  <c r="AF69" i="15" l="1"/>
  <c r="AF71" i="15" s="1"/>
  <c r="AG68" i="15"/>
  <c r="AG25" i="15"/>
  <c r="AG27" i="15" s="1"/>
  <c r="AH24" i="15"/>
  <c r="AF61" i="14"/>
  <c r="AE62" i="14"/>
  <c r="AF22" i="14"/>
  <c r="AG21" i="14"/>
  <c r="AK17" i="13"/>
  <c r="AJ19" i="13"/>
  <c r="AF55" i="13"/>
  <c r="AF57" i="13" s="1"/>
  <c r="AE59" i="13"/>
  <c r="AH68" i="15" l="1"/>
  <c r="AG69" i="15"/>
  <c r="AG71" i="15" s="1"/>
  <c r="AH25" i="15"/>
  <c r="AH27" i="15" s="1"/>
  <c r="AI24" i="15"/>
  <c r="AG61" i="14"/>
  <c r="AF62" i="14"/>
  <c r="AG22" i="14"/>
  <c r="AH21" i="14"/>
  <c r="AL17" i="13"/>
  <c r="AK19" i="13"/>
  <c r="AG55" i="13"/>
  <c r="AG57" i="13" s="1"/>
  <c r="AF59" i="13"/>
  <c r="AH69" i="15" l="1"/>
  <c r="AH71" i="15" s="1"/>
  <c r="AI68" i="15"/>
  <c r="AI25" i="15"/>
  <c r="AI27" i="15" s="1"/>
  <c r="AJ24" i="15"/>
  <c r="AH22" i="14"/>
  <c r="AI21" i="14"/>
  <c r="AH61" i="14"/>
  <c r="AG62" i="14"/>
  <c r="AG59" i="13"/>
  <c r="AH55" i="13"/>
  <c r="AH57" i="13" s="1"/>
  <c r="AM17" i="13"/>
  <c r="AL19" i="13"/>
  <c r="AK24" i="15" l="1"/>
  <c r="AJ25" i="15"/>
  <c r="AJ27" i="15" s="1"/>
  <c r="AI69" i="15"/>
  <c r="AI71" i="15" s="1"/>
  <c r="AJ68" i="15"/>
  <c r="AI61" i="14"/>
  <c r="AH62" i="14"/>
  <c r="AI22" i="14"/>
  <c r="AJ21" i="14"/>
  <c r="AI55" i="13"/>
  <c r="AI57" i="13" s="1"/>
  <c r="AH59" i="13"/>
  <c r="AN17" i="13"/>
  <c r="AM19" i="13"/>
  <c r="AJ69" i="15" l="1"/>
  <c r="AJ71" i="15" s="1"/>
  <c r="AK68" i="15"/>
  <c r="AK25" i="15"/>
  <c r="AK27" i="15" s="1"/>
  <c r="AL24" i="15"/>
  <c r="AJ61" i="14"/>
  <c r="AI62" i="14"/>
  <c r="AJ22" i="14"/>
  <c r="AK21" i="14"/>
  <c r="AO17" i="13"/>
  <c r="AN19" i="13"/>
  <c r="AI59" i="13"/>
  <c r="AJ55" i="13"/>
  <c r="AJ57" i="13" s="1"/>
  <c r="AK69" i="15" l="1"/>
  <c r="AK71" i="15" s="1"/>
  <c r="AL68" i="15"/>
  <c r="AL25" i="15"/>
  <c r="AL27" i="15" s="1"/>
  <c r="AM24" i="15"/>
  <c r="AK22" i="14"/>
  <c r="AL21" i="14"/>
  <c r="AJ62" i="14"/>
  <c r="AK61" i="14"/>
  <c r="AP17" i="13"/>
  <c r="AO19" i="13"/>
  <c r="AJ59" i="13"/>
  <c r="AK55" i="13"/>
  <c r="AK57" i="13" s="1"/>
  <c r="AM25" i="15" l="1"/>
  <c r="AM27" i="15" s="1"/>
  <c r="AN24" i="15"/>
  <c r="AM68" i="15"/>
  <c r="AL69" i="15"/>
  <c r="AL71" i="15" s="1"/>
  <c r="AK62" i="14"/>
  <c r="AL61" i="14"/>
  <c r="AL22" i="14"/>
  <c r="AM21" i="14"/>
  <c r="AQ17" i="13"/>
  <c r="AP19" i="13"/>
  <c r="AK59" i="13"/>
  <c r="AL55" i="13"/>
  <c r="AL57" i="13" s="1"/>
  <c r="AO24" i="15" l="1"/>
  <c r="AN25" i="15"/>
  <c r="AN27" i="15" s="1"/>
  <c r="AM69" i="15"/>
  <c r="AM71" i="15" s="1"/>
  <c r="AN68" i="15"/>
  <c r="AM22" i="14"/>
  <c r="AN21" i="14"/>
  <c r="AM61" i="14"/>
  <c r="AL62" i="14"/>
  <c r="AM55" i="13"/>
  <c r="AM57" i="13" s="1"/>
  <c r="AL59" i="13"/>
  <c r="AR17" i="13"/>
  <c r="AR19" i="13" s="1"/>
  <c r="AQ19" i="13"/>
  <c r="AN69" i="15" l="1"/>
  <c r="AN71" i="15" s="1"/>
  <c r="AO68" i="15"/>
  <c r="AP24" i="15"/>
  <c r="AO25" i="15"/>
  <c r="AO27" i="15" s="1"/>
  <c r="AP20" i="13"/>
  <c r="AP21" i="13" s="1"/>
  <c r="AN61" i="14"/>
  <c r="AM62" i="14"/>
  <c r="AN22" i="14"/>
  <c r="AO21" i="14"/>
  <c r="AI20" i="13"/>
  <c r="AI21" i="13" s="1"/>
  <c r="AJ20" i="13"/>
  <c r="AJ21" i="13" s="1"/>
  <c r="AN20" i="13"/>
  <c r="AN21" i="13" s="1"/>
  <c r="AL20" i="13"/>
  <c r="AL21" i="13" s="1"/>
  <c r="AR20" i="13"/>
  <c r="AR21" i="13" s="1"/>
  <c r="F20" i="13"/>
  <c r="F21" i="13" s="1"/>
  <c r="K20" i="13"/>
  <c r="K21" i="13" s="1"/>
  <c r="D20" i="13"/>
  <c r="D21" i="13" s="1"/>
  <c r="E20" i="13"/>
  <c r="E21" i="13" s="1"/>
  <c r="J20" i="13"/>
  <c r="J21" i="13" s="1"/>
  <c r="I20" i="13"/>
  <c r="I21" i="13" s="1"/>
  <c r="H20" i="13"/>
  <c r="H21" i="13" s="1"/>
  <c r="G20" i="13"/>
  <c r="G21" i="13" s="1"/>
  <c r="L20" i="13"/>
  <c r="L21" i="13" s="1"/>
  <c r="N20" i="13"/>
  <c r="N21" i="13" s="1"/>
  <c r="M20" i="13"/>
  <c r="M21" i="13" s="1"/>
  <c r="R20" i="13"/>
  <c r="R21" i="13" s="1"/>
  <c r="O20" i="13"/>
  <c r="O21" i="13" s="1"/>
  <c r="P20" i="13"/>
  <c r="P21" i="13" s="1"/>
  <c r="Q20" i="13"/>
  <c r="Q21" i="13" s="1"/>
  <c r="S20" i="13"/>
  <c r="S21" i="13" s="1"/>
  <c r="T20" i="13"/>
  <c r="T21" i="13" s="1"/>
  <c r="W20" i="13"/>
  <c r="W21" i="13" s="1"/>
  <c r="U20" i="13"/>
  <c r="U21" i="13" s="1"/>
  <c r="V20" i="13"/>
  <c r="V21" i="13" s="1"/>
  <c r="AA20" i="13"/>
  <c r="AA21" i="13" s="1"/>
  <c r="Y20" i="13"/>
  <c r="Y21" i="13" s="1"/>
  <c r="X20" i="13"/>
  <c r="X21" i="13" s="1"/>
  <c r="Z20" i="13"/>
  <c r="Z21" i="13" s="1"/>
  <c r="AB20" i="13"/>
  <c r="AB21" i="13" s="1"/>
  <c r="AF20" i="13"/>
  <c r="AF21" i="13" s="1"/>
  <c r="AC20" i="13"/>
  <c r="AC21" i="13" s="1"/>
  <c r="AD20" i="13"/>
  <c r="AD21" i="13" s="1"/>
  <c r="AE20" i="13"/>
  <c r="AE21" i="13" s="1"/>
  <c r="AG20" i="13"/>
  <c r="AG21" i="13" s="1"/>
  <c r="AH20" i="13"/>
  <c r="AH21" i="13" s="1"/>
  <c r="AM20" i="13"/>
  <c r="AM21" i="13" s="1"/>
  <c r="AQ20" i="13"/>
  <c r="AQ21" i="13" s="1"/>
  <c r="AO20" i="13"/>
  <c r="AO21" i="13" s="1"/>
  <c r="AK20" i="13"/>
  <c r="AK21" i="13" s="1"/>
  <c r="AM59" i="13"/>
  <c r="AN55" i="13"/>
  <c r="AN57" i="13" s="1"/>
  <c r="AP68" i="15" l="1"/>
  <c r="AO69" i="15"/>
  <c r="AO71" i="15" s="1"/>
  <c r="AP25" i="15"/>
  <c r="AP27" i="15" s="1"/>
  <c r="AQ24" i="15"/>
  <c r="AO22" i="14"/>
  <c r="AP21" i="14"/>
  <c r="AN62" i="14"/>
  <c r="AO61" i="14"/>
  <c r="D24" i="13"/>
  <c r="D25" i="13" s="1"/>
  <c r="E22" i="13" s="1"/>
  <c r="E24" i="13" s="1"/>
  <c r="E25" i="13" s="1"/>
  <c r="F22" i="13" s="1"/>
  <c r="F24" i="13" s="1"/>
  <c r="AO55" i="13"/>
  <c r="AO57" i="13" s="1"/>
  <c r="AN59" i="13"/>
  <c r="AP69" i="15" l="1"/>
  <c r="AP71" i="15" s="1"/>
  <c r="AQ68" i="15"/>
  <c r="AQ25" i="15"/>
  <c r="AQ27" i="15" s="1"/>
  <c r="AR24" i="15"/>
  <c r="AR25" i="15" s="1"/>
  <c r="AR27" i="15" s="1"/>
  <c r="AP22" i="14"/>
  <c r="AQ21" i="14"/>
  <c r="AP61" i="14"/>
  <c r="AO62" i="14"/>
  <c r="AO59" i="13"/>
  <c r="AP55" i="13"/>
  <c r="AP57" i="13" s="1"/>
  <c r="F25" i="13"/>
  <c r="G22" i="13" s="1"/>
  <c r="AQ69" i="15" l="1"/>
  <c r="AQ71" i="15" s="1"/>
  <c r="AR68" i="15"/>
  <c r="AR21" i="14"/>
  <c r="AR22" i="14" s="1"/>
  <c r="AQ22" i="14"/>
  <c r="AQ23" i="14" s="1"/>
  <c r="AQ61" i="14"/>
  <c r="AP62" i="14"/>
  <c r="G24" i="13"/>
  <c r="G25" i="13" s="1"/>
  <c r="H22" i="13" s="1"/>
  <c r="AQ55" i="13"/>
  <c r="AQ57" i="13" s="1"/>
  <c r="AP59" i="13"/>
  <c r="S28" i="15" l="1"/>
  <c r="S29" i="15" s="1"/>
  <c r="I28" i="15"/>
  <c r="I29" i="15" s="1"/>
  <c r="AR69" i="15"/>
  <c r="AR71" i="15" s="1"/>
  <c r="AS68" i="15"/>
  <c r="AG28" i="15"/>
  <c r="AG29" i="15" s="1"/>
  <c r="AF28" i="15"/>
  <c r="AF29" i="15" s="1"/>
  <c r="Z28" i="15"/>
  <c r="Z29" i="15" s="1"/>
  <c r="Q28" i="15"/>
  <c r="Q29" i="15" s="1"/>
  <c r="G28" i="15"/>
  <c r="G29" i="15" s="1"/>
  <c r="AM28" i="15"/>
  <c r="AM29" i="15" s="1"/>
  <c r="O28" i="15"/>
  <c r="O29" i="15" s="1"/>
  <c r="AD28" i="15"/>
  <c r="AD29" i="15" s="1"/>
  <c r="V28" i="15"/>
  <c r="V29" i="15" s="1"/>
  <c r="M28" i="15"/>
  <c r="M29" i="15" s="1"/>
  <c r="E28" i="15"/>
  <c r="E29" i="15" s="1"/>
  <c r="AN28" i="15"/>
  <c r="AN29" i="15" s="1"/>
  <c r="W28" i="15"/>
  <c r="W29" i="15" s="1"/>
  <c r="T28" i="15"/>
  <c r="T29" i="15" s="1"/>
  <c r="N28" i="15"/>
  <c r="N29" i="15" s="1"/>
  <c r="F28" i="15"/>
  <c r="F29" i="15" s="1"/>
  <c r="AO28" i="15"/>
  <c r="AO29" i="15" s="1"/>
  <c r="H28" i="15"/>
  <c r="H29" i="15" s="1"/>
  <c r="AA28" i="15"/>
  <c r="AA29" i="15" s="1"/>
  <c r="K28" i="15"/>
  <c r="K29" i="15" s="1"/>
  <c r="D28" i="15"/>
  <c r="D29" i="15" s="1"/>
  <c r="D31" i="15" s="1"/>
  <c r="D32" i="15" s="1"/>
  <c r="E30" i="15" s="1"/>
  <c r="AK28" i="15"/>
  <c r="AK29" i="15" s="1"/>
  <c r="AE28" i="15"/>
  <c r="AE29" i="15" s="1"/>
  <c r="AB28" i="15"/>
  <c r="AB29" i="15" s="1"/>
  <c r="AI28" i="15"/>
  <c r="AI29" i="15" s="1"/>
  <c r="Y28" i="15"/>
  <c r="Y29" i="15" s="1"/>
  <c r="R28" i="15"/>
  <c r="R29" i="15" s="1"/>
  <c r="L28" i="15"/>
  <c r="L29" i="15" s="1"/>
  <c r="AR28" i="15"/>
  <c r="AR29" i="15" s="1"/>
  <c r="AL28" i="15"/>
  <c r="AL29" i="15" s="1"/>
  <c r="X28" i="15"/>
  <c r="X29" i="15" s="1"/>
  <c r="AJ28" i="15"/>
  <c r="AJ29" i="15" s="1"/>
  <c r="U28" i="15"/>
  <c r="U29" i="15" s="1"/>
  <c r="AH28" i="15"/>
  <c r="AH29" i="15" s="1"/>
  <c r="AC28" i="15"/>
  <c r="AC29" i="15" s="1"/>
  <c r="P28" i="15"/>
  <c r="P29" i="15" s="1"/>
  <c r="J28" i="15"/>
  <c r="J29" i="15" s="1"/>
  <c r="AP28" i="15"/>
  <c r="AP29" i="15" s="1"/>
  <c r="AQ28" i="15"/>
  <c r="AQ29" i="15" s="1"/>
  <c r="AO23" i="14"/>
  <c r="AN23" i="14"/>
  <c r="AP23" i="14"/>
  <c r="AP25" i="14" s="1"/>
  <c r="AR23" i="14"/>
  <c r="AR25" i="14" s="1"/>
  <c r="E23" i="14"/>
  <c r="E25" i="14" s="1"/>
  <c r="D23" i="14"/>
  <c r="D25" i="14" s="1"/>
  <c r="G23" i="14"/>
  <c r="G25" i="14" s="1"/>
  <c r="H23" i="14"/>
  <c r="H25" i="14" s="1"/>
  <c r="F23" i="14"/>
  <c r="J23" i="14"/>
  <c r="I23" i="14"/>
  <c r="I25" i="14" s="1"/>
  <c r="K23" i="14"/>
  <c r="L23" i="14"/>
  <c r="M23" i="14"/>
  <c r="M25" i="14" s="1"/>
  <c r="O23" i="14"/>
  <c r="O25" i="14" s="1"/>
  <c r="N23" i="14"/>
  <c r="N25" i="14" s="1"/>
  <c r="Q23" i="14"/>
  <c r="Q25" i="14" s="1"/>
  <c r="P23" i="14"/>
  <c r="R23" i="14"/>
  <c r="S23" i="14"/>
  <c r="S25" i="14" s="1"/>
  <c r="T23" i="14"/>
  <c r="T25" i="14" s="1"/>
  <c r="U23" i="14"/>
  <c r="U25" i="14" s="1"/>
  <c r="W23" i="14"/>
  <c r="W25" i="14" s="1"/>
  <c r="V23" i="14"/>
  <c r="V25" i="14" s="1"/>
  <c r="X23" i="14"/>
  <c r="X25" i="14" s="1"/>
  <c r="Y23" i="14"/>
  <c r="Y25" i="14" s="1"/>
  <c r="Z23" i="14"/>
  <c r="Z25" i="14" s="1"/>
  <c r="AA23" i="14"/>
  <c r="AA25" i="14" s="1"/>
  <c r="AB23" i="14"/>
  <c r="AB25" i="14" s="1"/>
  <c r="AC23" i="14"/>
  <c r="AC25" i="14" s="1"/>
  <c r="AD23" i="14"/>
  <c r="AD25" i="14" s="1"/>
  <c r="AE23" i="14"/>
  <c r="AE25" i="14" s="1"/>
  <c r="AF23" i="14"/>
  <c r="AF25" i="14" s="1"/>
  <c r="AG23" i="14"/>
  <c r="AG25" i="14" s="1"/>
  <c r="AI23" i="14"/>
  <c r="AI25" i="14" s="1"/>
  <c r="AH23" i="14"/>
  <c r="AH25" i="14" s="1"/>
  <c r="AJ23" i="14"/>
  <c r="AJ25" i="14" s="1"/>
  <c r="AK23" i="14"/>
  <c r="AK25" i="14" s="1"/>
  <c r="AL23" i="14"/>
  <c r="AL25" i="14" s="1"/>
  <c r="AM23" i="14"/>
  <c r="AM25" i="14" s="1"/>
  <c r="AQ25" i="14"/>
  <c r="F25" i="14"/>
  <c r="K25" i="14"/>
  <c r="J25" i="14"/>
  <c r="L25" i="14"/>
  <c r="P25" i="14"/>
  <c r="R25" i="14"/>
  <c r="AO25" i="14"/>
  <c r="AN25" i="14"/>
  <c r="AR61" i="14"/>
  <c r="AQ62" i="14"/>
  <c r="H24" i="13"/>
  <c r="H25" i="13" s="1"/>
  <c r="I22" i="13" s="1"/>
  <c r="AR55" i="13"/>
  <c r="AR57" i="13" s="1"/>
  <c r="AQ59" i="13"/>
  <c r="E31" i="15" l="1"/>
  <c r="E32" i="15" s="1"/>
  <c r="F30" i="15" s="1"/>
  <c r="AS69" i="15"/>
  <c r="AS71" i="15" s="1"/>
  <c r="AT68" i="15"/>
  <c r="N26" i="14"/>
  <c r="N27" i="14" s="1"/>
  <c r="AJ26" i="14"/>
  <c r="AJ27" i="14" s="1"/>
  <c r="AG26" i="14"/>
  <c r="AG27" i="14" s="1"/>
  <c r="U26" i="14"/>
  <c r="U27" i="14" s="1"/>
  <c r="L26" i="14"/>
  <c r="L27" i="14" s="1"/>
  <c r="E26" i="14"/>
  <c r="E27" i="14" s="1"/>
  <c r="X26" i="14"/>
  <c r="X27" i="14" s="1"/>
  <c r="AE26" i="14"/>
  <c r="AE27" i="14" s="1"/>
  <c r="AC26" i="14"/>
  <c r="AC27" i="14" s="1"/>
  <c r="AN26" i="14"/>
  <c r="AN27" i="14" s="1"/>
  <c r="AB26" i="14"/>
  <c r="AB27" i="14" s="1"/>
  <c r="V26" i="14"/>
  <c r="V27" i="14" s="1"/>
  <c r="O26" i="14"/>
  <c r="O27" i="14" s="1"/>
  <c r="D26" i="14"/>
  <c r="D27" i="14" s="1"/>
  <c r="D29" i="14" s="1"/>
  <c r="D30" i="14" s="1"/>
  <c r="E28" i="14" s="1"/>
  <c r="G26" i="14"/>
  <c r="G27" i="14" s="1"/>
  <c r="AS61" i="14"/>
  <c r="AR62" i="14"/>
  <c r="AO26" i="14"/>
  <c r="AO27" i="14" s="1"/>
  <c r="AA26" i="14"/>
  <c r="AA27" i="14" s="1"/>
  <c r="S26" i="14"/>
  <c r="S27" i="14" s="1"/>
  <c r="J26" i="14"/>
  <c r="J27" i="14" s="1"/>
  <c r="AQ26" i="14"/>
  <c r="AQ27" i="14" s="1"/>
  <c r="M26" i="14"/>
  <c r="M27" i="14" s="1"/>
  <c r="AK26" i="14"/>
  <c r="AK27" i="14" s="1"/>
  <c r="Y26" i="14"/>
  <c r="Y27" i="14" s="1"/>
  <c r="Q26" i="14"/>
  <c r="Q27" i="14" s="1"/>
  <c r="I26" i="14"/>
  <c r="I27" i="14" s="1"/>
  <c r="AR26" i="14"/>
  <c r="AR27" i="14" s="1"/>
  <c r="AL26" i="14"/>
  <c r="AL27" i="14" s="1"/>
  <c r="H26" i="14"/>
  <c r="H27" i="14" s="1"/>
  <c r="AP26" i="14"/>
  <c r="AP27" i="14" s="1"/>
  <c r="AH26" i="14"/>
  <c r="AH27" i="14" s="1"/>
  <c r="Z26" i="14"/>
  <c r="Z27" i="14" s="1"/>
  <c r="R26" i="14"/>
  <c r="R27" i="14" s="1"/>
  <c r="K26" i="14"/>
  <c r="K27" i="14" s="1"/>
  <c r="AI26" i="14"/>
  <c r="AI27" i="14" s="1"/>
  <c r="AD26" i="14"/>
  <c r="AD27" i="14" s="1"/>
  <c r="T26" i="14"/>
  <c r="T27" i="14" s="1"/>
  <c r="AM26" i="14"/>
  <c r="AM27" i="14" s="1"/>
  <c r="AF26" i="14"/>
  <c r="AF27" i="14" s="1"/>
  <c r="W26" i="14"/>
  <c r="W27" i="14" s="1"/>
  <c r="P26" i="14"/>
  <c r="P27" i="14" s="1"/>
  <c r="F26" i="14"/>
  <c r="F27" i="14" s="1"/>
  <c r="I24" i="13"/>
  <c r="I25" i="13" s="1"/>
  <c r="J22" i="13" s="1"/>
  <c r="AS55" i="13"/>
  <c r="AS57" i="13" s="1"/>
  <c r="AR59" i="13"/>
  <c r="F31" i="15" l="1"/>
  <c r="F32" i="15" s="1"/>
  <c r="G30" i="15" s="1"/>
  <c r="AU68" i="15"/>
  <c r="AT69" i="15"/>
  <c r="AT71" i="15" s="1"/>
  <c r="E29" i="14"/>
  <c r="E30" i="14" s="1"/>
  <c r="F28" i="14" s="1"/>
  <c r="AS62" i="14"/>
  <c r="AT61" i="14"/>
  <c r="J24" i="13"/>
  <c r="J25" i="13" s="1"/>
  <c r="K22" i="13" s="1"/>
  <c r="AS59" i="13"/>
  <c r="AT55" i="13"/>
  <c r="AT57" i="13" s="1"/>
  <c r="G31" i="15" l="1"/>
  <c r="G32" i="15" s="1"/>
  <c r="H30" i="15" s="1"/>
  <c r="AV68" i="15"/>
  <c r="AU69" i="15"/>
  <c r="AU71" i="15" s="1"/>
  <c r="F29" i="14"/>
  <c r="F30" i="14" s="1"/>
  <c r="G28" i="14" s="1"/>
  <c r="AU61" i="14"/>
  <c r="AT62" i="14"/>
  <c r="K24" i="13"/>
  <c r="K25" i="13" s="1"/>
  <c r="L22" i="13" s="1"/>
  <c r="AU55" i="13"/>
  <c r="AU57" i="13" s="1"/>
  <c r="AT59" i="13"/>
  <c r="H31" i="15" l="1"/>
  <c r="H32" i="15" s="1"/>
  <c r="I30" i="15" s="1"/>
  <c r="AV69" i="15"/>
  <c r="AV71" i="15" s="1"/>
  <c r="AW68" i="15"/>
  <c r="G29" i="14"/>
  <c r="G30" i="14" s="1"/>
  <c r="H28" i="14" s="1"/>
  <c r="AU62" i="14"/>
  <c r="AV61" i="14"/>
  <c r="L24" i="13"/>
  <c r="L25" i="13" s="1"/>
  <c r="M22" i="13" s="1"/>
  <c r="AU59" i="13"/>
  <c r="AV55" i="13"/>
  <c r="AV57" i="13" s="1"/>
  <c r="I31" i="15" l="1"/>
  <c r="I32" i="15" s="1"/>
  <c r="J30" i="15" s="1"/>
  <c r="AX68" i="15"/>
  <c r="AW69" i="15"/>
  <c r="AW71" i="15" s="1"/>
  <c r="H29" i="14"/>
  <c r="H30" i="14" s="1"/>
  <c r="I28" i="14" s="1"/>
  <c r="AV62" i="14"/>
  <c r="AW61" i="14"/>
  <c r="M24" i="13"/>
  <c r="M25" i="13" s="1"/>
  <c r="N22" i="13" s="1"/>
  <c r="AW55" i="13"/>
  <c r="AW57" i="13" s="1"/>
  <c r="AV59" i="13"/>
  <c r="J31" i="15" l="1"/>
  <c r="J32" i="15" s="1"/>
  <c r="K30" i="15" s="1"/>
  <c r="AX69" i="15"/>
  <c r="AX71" i="15" s="1"/>
  <c r="AY68" i="15"/>
  <c r="I29" i="14"/>
  <c r="I30" i="14" s="1"/>
  <c r="J28" i="14" s="1"/>
  <c r="AX61" i="14"/>
  <c r="AW62" i="14"/>
  <c r="N24" i="13"/>
  <c r="N25" i="13" s="1"/>
  <c r="O22" i="13" s="1"/>
  <c r="AW59" i="13"/>
  <c r="AX55" i="13"/>
  <c r="AX57" i="13" s="1"/>
  <c r="K31" i="15" l="1"/>
  <c r="K32" i="15" s="1"/>
  <c r="L30" i="15" s="1"/>
  <c r="AY69" i="15"/>
  <c r="AY71" i="15" s="1"/>
  <c r="AZ68" i="15"/>
  <c r="J29" i="14"/>
  <c r="J30" i="14" s="1"/>
  <c r="K28" i="14" s="1"/>
  <c r="AY61" i="14"/>
  <c r="AX62" i="14"/>
  <c r="O24" i="13"/>
  <c r="O25" i="13" s="1"/>
  <c r="P22" i="13" s="1"/>
  <c r="AY55" i="13"/>
  <c r="AY57" i="13" s="1"/>
  <c r="AX59" i="13"/>
  <c r="L31" i="15" l="1"/>
  <c r="L32" i="15" s="1"/>
  <c r="M30" i="15" s="1"/>
  <c r="AZ69" i="15"/>
  <c r="AZ71" i="15" s="1"/>
  <c r="BA68" i="15"/>
  <c r="BA69" i="15" s="1"/>
  <c r="BA71" i="15" s="1"/>
  <c r="AZ55" i="13"/>
  <c r="AZ57" i="13" s="1"/>
  <c r="AY59" i="13"/>
  <c r="K29" i="14"/>
  <c r="K30" i="14" s="1"/>
  <c r="L28" i="14" s="1"/>
  <c r="AY62" i="14"/>
  <c r="AZ61" i="14"/>
  <c r="P24" i="13"/>
  <c r="P25" i="13" s="1"/>
  <c r="Q22" i="13" s="1"/>
  <c r="M31" i="15" l="1"/>
  <c r="M32" i="15" s="1"/>
  <c r="N30" i="15" s="1"/>
  <c r="F73" i="15"/>
  <c r="E73" i="15"/>
  <c r="D73" i="15"/>
  <c r="G73" i="15"/>
  <c r="BA55" i="13"/>
  <c r="BA57" i="13" s="1"/>
  <c r="AZ59" i="13"/>
  <c r="L29" i="14"/>
  <c r="L30" i="14" s="1"/>
  <c r="M28" i="14" s="1"/>
  <c r="BA61" i="14"/>
  <c r="BA62" i="14" s="1"/>
  <c r="AZ62" i="14"/>
  <c r="Q24" i="13"/>
  <c r="Q25" i="13" s="1"/>
  <c r="R22" i="13" s="1"/>
  <c r="Q73" i="15" l="1"/>
  <c r="BA73" i="15"/>
  <c r="BA74" i="15" s="1"/>
  <c r="BA75" i="15" s="1"/>
  <c r="AP73" i="15"/>
  <c r="S73" i="15"/>
  <c r="AV73" i="15"/>
  <c r="AO73" i="15"/>
  <c r="AG73" i="15"/>
  <c r="X73" i="15"/>
  <c r="R73" i="15"/>
  <c r="K73" i="15"/>
  <c r="AU73" i="15"/>
  <c r="AJ73" i="15"/>
  <c r="AH73" i="15"/>
  <c r="Y73" i="15"/>
  <c r="P73" i="15"/>
  <c r="H73" i="15"/>
  <c r="AX73" i="15"/>
  <c r="AA73" i="15"/>
  <c r="AR73" i="15"/>
  <c r="AF73" i="15"/>
  <c r="AE73" i="15"/>
  <c r="I73" i="15"/>
  <c r="AK73" i="15"/>
  <c r="V73" i="15"/>
  <c r="M73" i="15"/>
  <c r="AW73" i="15"/>
  <c r="J73" i="15"/>
  <c r="AN73" i="15"/>
  <c r="AM73" i="15"/>
  <c r="O73" i="15"/>
  <c r="AT73" i="15"/>
  <c r="AB73" i="15"/>
  <c r="AQ73" i="15"/>
  <c r="AI73" i="15"/>
  <c r="T73" i="15"/>
  <c r="Z73" i="15"/>
  <c r="W73" i="15"/>
  <c r="AY73" i="15"/>
  <c r="AC73" i="15"/>
  <c r="N73" i="15"/>
  <c r="AS73" i="15"/>
  <c r="AL73" i="15"/>
  <c r="AD73" i="15"/>
  <c r="U73" i="15"/>
  <c r="L73" i="15"/>
  <c r="AZ73" i="15"/>
  <c r="AZ74" i="15" s="1"/>
  <c r="AZ75" i="15" s="1"/>
  <c r="N31" i="15"/>
  <c r="N32" i="15" s="1"/>
  <c r="O30" i="15" s="1"/>
  <c r="BA59" i="13"/>
  <c r="AZ63" i="14"/>
  <c r="AZ65" i="14" s="1"/>
  <c r="AY63" i="14"/>
  <c r="AW63" i="14"/>
  <c r="BA63" i="14"/>
  <c r="BA65" i="14" s="1"/>
  <c r="I63" i="14"/>
  <c r="D67" i="14"/>
  <c r="F67" i="14"/>
  <c r="J63" i="14"/>
  <c r="J65" i="14" s="1"/>
  <c r="J67" i="14" s="1"/>
  <c r="H63" i="14"/>
  <c r="H65" i="14" s="1"/>
  <c r="G67" i="14"/>
  <c r="K63" i="14"/>
  <c r="K65" i="14" s="1"/>
  <c r="K67" i="14" s="1"/>
  <c r="L63" i="14"/>
  <c r="N63" i="14"/>
  <c r="M63" i="14"/>
  <c r="O63" i="14"/>
  <c r="P63" i="14"/>
  <c r="P65" i="14" s="1"/>
  <c r="P67" i="14" s="1"/>
  <c r="Q63" i="14"/>
  <c r="Q65" i="14" s="1"/>
  <c r="R63" i="14"/>
  <c r="R65" i="14" s="1"/>
  <c r="S63" i="14"/>
  <c r="S65" i="14" s="1"/>
  <c r="T63" i="14"/>
  <c r="U63" i="14"/>
  <c r="V63" i="14"/>
  <c r="W63" i="14"/>
  <c r="X63" i="14"/>
  <c r="X65" i="14" s="1"/>
  <c r="Y63" i="14"/>
  <c r="Y65" i="14" s="1"/>
  <c r="Z63" i="14"/>
  <c r="AA63" i="14"/>
  <c r="AA65" i="14" s="1"/>
  <c r="AA67" i="14" s="1"/>
  <c r="AB63" i="14"/>
  <c r="AC63" i="14"/>
  <c r="AE63" i="14"/>
  <c r="AD63" i="14"/>
  <c r="AF63" i="14"/>
  <c r="AF65" i="14" s="1"/>
  <c r="AF67" i="14" s="1"/>
  <c r="AG63" i="14"/>
  <c r="AG65" i="14" s="1"/>
  <c r="AH63" i="14"/>
  <c r="AI63" i="14"/>
  <c r="AI65" i="14" s="1"/>
  <c r="AI67" i="14" s="1"/>
  <c r="AJ63" i="14"/>
  <c r="AK63" i="14"/>
  <c r="AL63" i="14"/>
  <c r="AN63" i="14"/>
  <c r="AM63" i="14"/>
  <c r="AM65" i="14" s="1"/>
  <c r="AO63" i="14"/>
  <c r="AP63" i="14"/>
  <c r="AQ63" i="14"/>
  <c r="AQ65" i="14" s="1"/>
  <c r="AQ67" i="14" s="1"/>
  <c r="AS63" i="14"/>
  <c r="AR63" i="14"/>
  <c r="AT63" i="14"/>
  <c r="AU63" i="14"/>
  <c r="AX63" i="14"/>
  <c r="AV63" i="14"/>
  <c r="AV65" i="14" s="1"/>
  <c r="M29" i="14"/>
  <c r="M30" i="14" s="1"/>
  <c r="N28" i="14" s="1"/>
  <c r="BA67" i="14"/>
  <c r="AZ67" i="14"/>
  <c r="E67" i="14"/>
  <c r="H67" i="14"/>
  <c r="Q67" i="14"/>
  <c r="S67" i="14"/>
  <c r="R67" i="14"/>
  <c r="X67" i="14"/>
  <c r="Y67" i="14"/>
  <c r="AG67" i="14"/>
  <c r="AM67" i="14"/>
  <c r="AV67" i="14"/>
  <c r="R24" i="13"/>
  <c r="R25" i="13" s="1"/>
  <c r="S22" i="13" s="1"/>
  <c r="AY74" i="15" l="1"/>
  <c r="AY75" i="15" s="1"/>
  <c r="AW74" i="15"/>
  <c r="AW75" i="15" s="1"/>
  <c r="AG74" i="15"/>
  <c r="AG75" i="15" s="1"/>
  <c r="L74" i="15"/>
  <c r="L75" i="15" s="1"/>
  <c r="AF74" i="15"/>
  <c r="AF75" i="15" s="1"/>
  <c r="AR74" i="15"/>
  <c r="AR75" i="15" s="1"/>
  <c r="AT74" i="15"/>
  <c r="AT75" i="15" s="1"/>
  <c r="AA74" i="15"/>
  <c r="AA75" i="15" s="1"/>
  <c r="AJ74" i="15"/>
  <c r="AJ75" i="15" s="1"/>
  <c r="AV74" i="15"/>
  <c r="AV75" i="15" s="1"/>
  <c r="M74" i="15"/>
  <c r="M75" i="15" s="1"/>
  <c r="W74" i="15"/>
  <c r="W75" i="15" s="1"/>
  <c r="V74" i="15"/>
  <c r="V75" i="15" s="1"/>
  <c r="AD74" i="15"/>
  <c r="AD75" i="15" s="1"/>
  <c r="O74" i="15"/>
  <c r="O75" i="15" s="1"/>
  <c r="N74" i="15"/>
  <c r="N75" i="15" s="1"/>
  <c r="AX74" i="15"/>
  <c r="AX75" i="15" s="1"/>
  <c r="AU74" i="15"/>
  <c r="AU75" i="15" s="1"/>
  <c r="AO74" i="15"/>
  <c r="AO75" i="15" s="1"/>
  <c r="AM74" i="15"/>
  <c r="AM75" i="15" s="1"/>
  <c r="AK74" i="15"/>
  <c r="AK75" i="15" s="1"/>
  <c r="K74" i="15"/>
  <c r="K75" i="15" s="1"/>
  <c r="S74" i="15"/>
  <c r="S75" i="15" s="1"/>
  <c r="AH74" i="15"/>
  <c r="AH75" i="15" s="1"/>
  <c r="AL74" i="15"/>
  <c r="AL75" i="15" s="1"/>
  <c r="T74" i="15"/>
  <c r="T75" i="15" s="1"/>
  <c r="I74" i="15"/>
  <c r="I75" i="15" s="1"/>
  <c r="F74" i="15"/>
  <c r="F75" i="15" s="1"/>
  <c r="E74" i="15"/>
  <c r="E75" i="15" s="1"/>
  <c r="R74" i="15"/>
  <c r="R75" i="15" s="1"/>
  <c r="AP74" i="15"/>
  <c r="AP75" i="15" s="1"/>
  <c r="AC74" i="15"/>
  <c r="AC75" i="15" s="1"/>
  <c r="AB74" i="15"/>
  <c r="AB75" i="15" s="1"/>
  <c r="Z74" i="15"/>
  <c r="Z75" i="15" s="1"/>
  <c r="AS74" i="15"/>
  <c r="AS75" i="15" s="1"/>
  <c r="AI74" i="15"/>
  <c r="AI75" i="15" s="1"/>
  <c r="AN74" i="15"/>
  <c r="AN75" i="15" s="1"/>
  <c r="AE74" i="15"/>
  <c r="AE75" i="15" s="1"/>
  <c r="P74" i="15"/>
  <c r="P75" i="15" s="1"/>
  <c r="U74" i="15"/>
  <c r="U75" i="15" s="1"/>
  <c r="AQ74" i="15"/>
  <c r="AQ75" i="15" s="1"/>
  <c r="J74" i="15"/>
  <c r="J75" i="15" s="1"/>
  <c r="X74" i="15"/>
  <c r="X75" i="15" s="1"/>
  <c r="Y74" i="15"/>
  <c r="Y75" i="15" s="1"/>
  <c r="Q74" i="15"/>
  <c r="Q75" i="15" s="1"/>
  <c r="H74" i="15"/>
  <c r="H75" i="15" s="1"/>
  <c r="G74" i="15"/>
  <c r="G75" i="15" s="1"/>
  <c r="D74" i="15"/>
  <c r="D75" i="15" s="1"/>
  <c r="D77" i="15" s="1"/>
  <c r="D78" i="15" s="1"/>
  <c r="E76" i="15" s="1"/>
  <c r="O31" i="15"/>
  <c r="O32" i="15" s="1"/>
  <c r="P30" i="15" s="1"/>
  <c r="AL65" i="14"/>
  <c r="AL67" i="14" s="1"/>
  <c r="AC65" i="14"/>
  <c r="AC67" i="14" s="1"/>
  <c r="AS65" i="14"/>
  <c r="AS67" i="14" s="1"/>
  <c r="AJ65" i="14"/>
  <c r="AJ67" i="14" s="1"/>
  <c r="AB65" i="14"/>
  <c r="AB67" i="14" s="1"/>
  <c r="T65" i="14"/>
  <c r="T67" i="14" s="1"/>
  <c r="L65" i="14"/>
  <c r="L67" i="14" s="1"/>
  <c r="AT65" i="14"/>
  <c r="AT67" i="14" s="1"/>
  <c r="V65" i="14"/>
  <c r="V67" i="14" s="1"/>
  <c r="AK65" i="14"/>
  <c r="AK67" i="14" s="1"/>
  <c r="I65" i="14"/>
  <c r="I67" i="14" s="1"/>
  <c r="AP67" i="14"/>
  <c r="AP65" i="14"/>
  <c r="AH67" i="14"/>
  <c r="AH65" i="14"/>
  <c r="Z65" i="14"/>
  <c r="Z67" i="14" s="1"/>
  <c r="AW65" i="14"/>
  <c r="AW67" i="14" s="1"/>
  <c r="M65" i="14"/>
  <c r="M67" i="14" s="1"/>
  <c r="AR67" i="14"/>
  <c r="AR65" i="14"/>
  <c r="U65" i="14"/>
  <c r="U67" i="14" s="1"/>
  <c r="AO65" i="14"/>
  <c r="AO67" i="14" s="1"/>
  <c r="AY65" i="14"/>
  <c r="AY67" i="14" s="1"/>
  <c r="AY68" i="14" s="1"/>
  <c r="AY69" i="14" s="1"/>
  <c r="AE65" i="14"/>
  <c r="AE67" i="14" s="1"/>
  <c r="N65" i="14"/>
  <c r="N67" i="14" s="1"/>
  <c r="AX65" i="14"/>
  <c r="AX67" i="14" s="1"/>
  <c r="AU67" i="14"/>
  <c r="AU65" i="14"/>
  <c r="AN65" i="14"/>
  <c r="AN67" i="14" s="1"/>
  <c r="AD65" i="14"/>
  <c r="AD67" i="14" s="1"/>
  <c r="W65" i="14"/>
  <c r="W67" i="14" s="1"/>
  <c r="O65" i="14"/>
  <c r="O67" i="14" s="1"/>
  <c r="D60" i="13"/>
  <c r="D61" i="13" s="1"/>
  <c r="D63" i="13" s="1"/>
  <c r="D64" i="13" s="1"/>
  <c r="E62" i="13" s="1"/>
  <c r="M60" i="13"/>
  <c r="M61" i="13" s="1"/>
  <c r="V60" i="13"/>
  <c r="V61" i="13" s="1"/>
  <c r="AD60" i="13"/>
  <c r="AD61" i="13" s="1"/>
  <c r="AJ60" i="13"/>
  <c r="AJ61" i="13" s="1"/>
  <c r="AQ60" i="13"/>
  <c r="AQ61" i="13" s="1"/>
  <c r="AW60" i="13"/>
  <c r="AW61" i="13" s="1"/>
  <c r="AG60" i="13"/>
  <c r="AG61" i="13" s="1"/>
  <c r="AP60" i="13"/>
  <c r="AP61" i="13" s="1"/>
  <c r="AY60" i="13"/>
  <c r="AY61" i="13" s="1"/>
  <c r="AA60" i="13"/>
  <c r="AA61" i="13" s="1"/>
  <c r="E60" i="13"/>
  <c r="E61" i="13" s="1"/>
  <c r="F60" i="13"/>
  <c r="F61" i="13" s="1"/>
  <c r="L60" i="13"/>
  <c r="L61" i="13" s="1"/>
  <c r="U60" i="13"/>
  <c r="U61" i="13" s="1"/>
  <c r="AC60" i="13"/>
  <c r="AC61" i="13" s="1"/>
  <c r="AL60" i="13"/>
  <c r="AL61" i="13" s="1"/>
  <c r="AT60" i="13"/>
  <c r="AT61" i="13" s="1"/>
  <c r="AX60" i="13"/>
  <c r="AX61" i="13" s="1"/>
  <c r="AO60" i="13"/>
  <c r="AO61" i="13" s="1"/>
  <c r="AU60" i="13"/>
  <c r="AU61" i="13" s="1"/>
  <c r="Q60" i="13"/>
  <c r="Q61" i="13" s="1"/>
  <c r="AR60" i="13"/>
  <c r="AR61" i="13" s="1"/>
  <c r="Z60" i="13"/>
  <c r="Z61" i="13" s="1"/>
  <c r="H60" i="13"/>
  <c r="H61" i="13" s="1"/>
  <c r="O60" i="13"/>
  <c r="O61" i="13" s="1"/>
  <c r="X60" i="13"/>
  <c r="X61" i="13" s="1"/>
  <c r="AE60" i="13"/>
  <c r="AE61" i="13" s="1"/>
  <c r="AN60" i="13"/>
  <c r="AN61" i="13" s="1"/>
  <c r="AB60" i="13"/>
  <c r="AB61" i="13" s="1"/>
  <c r="AH60" i="13"/>
  <c r="AH61" i="13" s="1"/>
  <c r="R60" i="13"/>
  <c r="R61" i="13" s="1"/>
  <c r="T60" i="13"/>
  <c r="T61" i="13" s="1"/>
  <c r="G60" i="13"/>
  <c r="G61" i="13" s="1"/>
  <c r="P60" i="13"/>
  <c r="P61" i="13" s="1"/>
  <c r="W60" i="13"/>
  <c r="W61" i="13" s="1"/>
  <c r="AF60" i="13"/>
  <c r="AF61" i="13" s="1"/>
  <c r="AM60" i="13"/>
  <c r="AM61" i="13" s="1"/>
  <c r="S60" i="13"/>
  <c r="S61" i="13" s="1"/>
  <c r="Y60" i="13"/>
  <c r="Y61" i="13" s="1"/>
  <c r="K60" i="13"/>
  <c r="K61" i="13" s="1"/>
  <c r="AK60" i="13"/>
  <c r="AK61" i="13" s="1"/>
  <c r="AV60" i="13"/>
  <c r="AV61" i="13" s="1"/>
  <c r="J60" i="13"/>
  <c r="J61" i="13" s="1"/>
  <c r="AZ60" i="13"/>
  <c r="AZ61" i="13" s="1"/>
  <c r="AS60" i="13"/>
  <c r="AS61" i="13" s="1"/>
  <c r="I60" i="13"/>
  <c r="I61" i="13" s="1"/>
  <c r="N60" i="13"/>
  <c r="N61" i="13" s="1"/>
  <c r="BA60" i="13"/>
  <c r="BA61" i="13" s="1"/>
  <c r="AI60" i="13"/>
  <c r="AI61" i="13" s="1"/>
  <c r="N29" i="14"/>
  <c r="N30" i="14" s="1"/>
  <c r="O28" i="14" s="1"/>
  <c r="BA68" i="14"/>
  <c r="BA69" i="14" s="1"/>
  <c r="AZ68" i="14"/>
  <c r="AZ69" i="14" s="1"/>
  <c r="S24" i="13"/>
  <c r="S25" i="13" s="1"/>
  <c r="T22" i="13" s="1"/>
  <c r="E77" i="15" l="1"/>
  <c r="E78" i="15" s="1"/>
  <c r="F76" i="15" s="1"/>
  <c r="F77" i="15" s="1"/>
  <c r="F78" i="15" s="1"/>
  <c r="G76" i="15" s="1"/>
  <c r="P31" i="15"/>
  <c r="P32" i="15" s="1"/>
  <c r="Q30" i="15" s="1"/>
  <c r="AD68" i="14"/>
  <c r="AD69" i="14" s="1"/>
  <c r="AX68" i="14"/>
  <c r="AX69" i="14" s="1"/>
  <c r="G68" i="14"/>
  <c r="G69" i="14" s="1"/>
  <c r="I68" i="14"/>
  <c r="I69" i="14" s="1"/>
  <c r="H68" i="14"/>
  <c r="H69" i="14" s="1"/>
  <c r="D68" i="14"/>
  <c r="D69" i="14" s="1"/>
  <c r="D71" i="14" s="1"/>
  <c r="D72" i="14" s="1"/>
  <c r="E70" i="14" s="1"/>
  <c r="E68" i="14"/>
  <c r="E69" i="14" s="1"/>
  <c r="F68" i="14"/>
  <c r="F69" i="14" s="1"/>
  <c r="AV68" i="14"/>
  <c r="AV69" i="14" s="1"/>
  <c r="AW68" i="14"/>
  <c r="AW69" i="14" s="1"/>
  <c r="AR68" i="14"/>
  <c r="AR69" i="14" s="1"/>
  <c r="AQ68" i="14"/>
  <c r="AQ69" i="14" s="1"/>
  <c r="AS68" i="14"/>
  <c r="AS69" i="14" s="1"/>
  <c r="V68" i="14"/>
  <c r="V69" i="14" s="1"/>
  <c r="W68" i="14"/>
  <c r="W69" i="14" s="1"/>
  <c r="AE68" i="14"/>
  <c r="AE69" i="14" s="1"/>
  <c r="AJ68" i="14"/>
  <c r="AJ69" i="14" s="1"/>
  <c r="AH68" i="14"/>
  <c r="AH69" i="14" s="1"/>
  <c r="AK68" i="14"/>
  <c r="AK69" i="14" s="1"/>
  <c r="AU68" i="14"/>
  <c r="AU69" i="14" s="1"/>
  <c r="U68" i="14"/>
  <c r="U69" i="14" s="1"/>
  <c r="AG68" i="14"/>
  <c r="AG69" i="14" s="1"/>
  <c r="AT68" i="14"/>
  <c r="AT69" i="14" s="1"/>
  <c r="AB68" i="14"/>
  <c r="AB69" i="14" s="1"/>
  <c r="AC68" i="14"/>
  <c r="AC69" i="14" s="1"/>
  <c r="AA68" i="14"/>
  <c r="AA69" i="14" s="1"/>
  <c r="AF68" i="14"/>
  <c r="AF69" i="14" s="1"/>
  <c r="K68" i="14"/>
  <c r="K69" i="14" s="1"/>
  <c r="L68" i="14"/>
  <c r="L69" i="14" s="1"/>
  <c r="J68" i="14"/>
  <c r="J69" i="14" s="1"/>
  <c r="M68" i="14"/>
  <c r="M69" i="14" s="1"/>
  <c r="Z68" i="14"/>
  <c r="Z69" i="14" s="1"/>
  <c r="Y68" i="14"/>
  <c r="Y69" i="14" s="1"/>
  <c r="X68" i="14"/>
  <c r="X69" i="14" s="1"/>
  <c r="AL68" i="14"/>
  <c r="AL69" i="14" s="1"/>
  <c r="AO68" i="14"/>
  <c r="AO69" i="14" s="1"/>
  <c r="AN68" i="14"/>
  <c r="AN69" i="14" s="1"/>
  <c r="AM68" i="14"/>
  <c r="AM69" i="14" s="1"/>
  <c r="N68" i="14"/>
  <c r="N69" i="14" s="1"/>
  <c r="AP68" i="14"/>
  <c r="AP69" i="14" s="1"/>
  <c r="S68" i="14"/>
  <c r="S69" i="14" s="1"/>
  <c r="Q68" i="14"/>
  <c r="Q69" i="14" s="1"/>
  <c r="R68" i="14"/>
  <c r="R69" i="14" s="1"/>
  <c r="P68" i="14"/>
  <c r="P69" i="14" s="1"/>
  <c r="T68" i="14"/>
  <c r="T69" i="14" s="1"/>
  <c r="O68" i="14"/>
  <c r="O69" i="14" s="1"/>
  <c r="AI68" i="14"/>
  <c r="AI69" i="14" s="1"/>
  <c r="E63" i="13"/>
  <c r="E64" i="13" s="1"/>
  <c r="F62" i="13" s="1"/>
  <c r="F63" i="13" s="1"/>
  <c r="F64" i="13" s="1"/>
  <c r="G62" i="13" s="1"/>
  <c r="O29" i="14"/>
  <c r="O30" i="14" s="1"/>
  <c r="P28" i="14" s="1"/>
  <c r="T24" i="13"/>
  <c r="T25" i="13" s="1"/>
  <c r="U22" i="13" s="1"/>
  <c r="E71" i="14" l="1"/>
  <c r="E72" i="14" s="1"/>
  <c r="F70" i="14" s="1"/>
  <c r="F71" i="14" s="1"/>
  <c r="F72" i="14" s="1"/>
  <c r="G70" i="14" s="1"/>
  <c r="G77" i="15"/>
  <c r="G78" i="15" s="1"/>
  <c r="H76" i="15" s="1"/>
  <c r="Q31" i="15"/>
  <c r="Q32" i="15" s="1"/>
  <c r="R30" i="15" s="1"/>
  <c r="P29" i="14"/>
  <c r="P30" i="14" s="1"/>
  <c r="Q28" i="14" s="1"/>
  <c r="G63" i="13"/>
  <c r="G64" i="13" s="1"/>
  <c r="H62" i="13" s="1"/>
  <c r="U24" i="13"/>
  <c r="U25" i="13" s="1"/>
  <c r="V22" i="13" s="1"/>
  <c r="R31" i="15" l="1"/>
  <c r="R32" i="15" s="1"/>
  <c r="S30" i="15" s="1"/>
  <c r="H77" i="15"/>
  <c r="H78" i="15" s="1"/>
  <c r="I76" i="15" s="1"/>
  <c r="G71" i="14"/>
  <c r="G72" i="14" s="1"/>
  <c r="H70" i="14" s="1"/>
  <c r="Q29" i="14"/>
  <c r="Q30" i="14" s="1"/>
  <c r="R28" i="14" s="1"/>
  <c r="V24" i="13"/>
  <c r="V25" i="13" s="1"/>
  <c r="W22" i="13" s="1"/>
  <c r="H63" i="13"/>
  <c r="H64" i="13" s="1"/>
  <c r="I62" i="13" s="1"/>
  <c r="I77" i="15" l="1"/>
  <c r="I78" i="15" s="1"/>
  <c r="J76" i="15" s="1"/>
  <c r="S31" i="15"/>
  <c r="S32" i="15" s="1"/>
  <c r="T30" i="15" s="1"/>
  <c r="R29" i="14"/>
  <c r="R30" i="14" s="1"/>
  <c r="S28" i="14" s="1"/>
  <c r="H71" i="14"/>
  <c r="H72" i="14" s="1"/>
  <c r="I70" i="14" s="1"/>
  <c r="I63" i="13"/>
  <c r="I64" i="13" s="1"/>
  <c r="J62" i="13" s="1"/>
  <c r="W24" i="13"/>
  <c r="W25" i="13" s="1"/>
  <c r="X22" i="13" s="1"/>
  <c r="T31" i="15" l="1"/>
  <c r="T32" i="15" s="1"/>
  <c r="U30" i="15" s="1"/>
  <c r="J77" i="15"/>
  <c r="J78" i="15" s="1"/>
  <c r="K76" i="15" s="1"/>
  <c r="I71" i="14"/>
  <c r="I72" i="14" s="1"/>
  <c r="J70" i="14" s="1"/>
  <c r="S29" i="14"/>
  <c r="S30" i="14" s="1"/>
  <c r="T28" i="14" s="1"/>
  <c r="X24" i="13"/>
  <c r="X25" i="13" s="1"/>
  <c r="Y22" i="13" s="1"/>
  <c r="J63" i="13"/>
  <c r="J64" i="13" s="1"/>
  <c r="K62" i="13" s="1"/>
  <c r="K77" i="15" l="1"/>
  <c r="K78" i="15" s="1"/>
  <c r="L76" i="15" s="1"/>
  <c r="U31" i="15"/>
  <c r="U32" i="15" s="1"/>
  <c r="V30" i="15" s="1"/>
  <c r="T29" i="14"/>
  <c r="T30" i="14" s="1"/>
  <c r="U28" i="14" s="1"/>
  <c r="J71" i="14"/>
  <c r="J72" i="14" s="1"/>
  <c r="K70" i="14" s="1"/>
  <c r="K63" i="13"/>
  <c r="K64" i="13" s="1"/>
  <c r="L62" i="13" s="1"/>
  <c r="Y24" i="13"/>
  <c r="Y25" i="13" s="1"/>
  <c r="Z22" i="13" s="1"/>
  <c r="V31" i="15" l="1"/>
  <c r="V32" i="15" s="1"/>
  <c r="W30" i="15" s="1"/>
  <c r="L77" i="15"/>
  <c r="L78" i="15" s="1"/>
  <c r="M76" i="15" s="1"/>
  <c r="K71" i="14"/>
  <c r="K72" i="14" s="1"/>
  <c r="L70" i="14" s="1"/>
  <c r="U29" i="14"/>
  <c r="U30" i="14" s="1"/>
  <c r="V28" i="14" s="1"/>
  <c r="Z24" i="13"/>
  <c r="Z25" i="13" s="1"/>
  <c r="AA22" i="13" s="1"/>
  <c r="L63" i="13"/>
  <c r="L64" i="13" s="1"/>
  <c r="M62" i="13" s="1"/>
  <c r="M77" i="15" l="1"/>
  <c r="M78" i="15" s="1"/>
  <c r="N76" i="15" s="1"/>
  <c r="W31" i="15"/>
  <c r="W32" i="15" s="1"/>
  <c r="X30" i="15" s="1"/>
  <c r="V29" i="14"/>
  <c r="V30" i="14" s="1"/>
  <c r="W28" i="14" s="1"/>
  <c r="L71" i="14"/>
  <c r="L72" i="14" s="1"/>
  <c r="M70" i="14" s="1"/>
  <c r="M63" i="13"/>
  <c r="M64" i="13" s="1"/>
  <c r="N62" i="13" s="1"/>
  <c r="AA24" i="13"/>
  <c r="AA25" i="13" s="1"/>
  <c r="AB22" i="13" s="1"/>
  <c r="X31" i="15" l="1"/>
  <c r="X32" i="15" s="1"/>
  <c r="Y30" i="15" s="1"/>
  <c r="N77" i="15"/>
  <c r="N78" i="15" s="1"/>
  <c r="O76" i="15" s="1"/>
  <c r="M71" i="14"/>
  <c r="M72" i="14" s="1"/>
  <c r="N70" i="14" s="1"/>
  <c r="W29" i="14"/>
  <c r="W30" i="14" s="1"/>
  <c r="X28" i="14" s="1"/>
  <c r="AB24" i="13"/>
  <c r="AB25" i="13" s="1"/>
  <c r="AC22" i="13" s="1"/>
  <c r="N63" i="13"/>
  <c r="N64" i="13" s="1"/>
  <c r="O62" i="13" s="1"/>
  <c r="O77" i="15" l="1"/>
  <c r="O78" i="15" s="1"/>
  <c r="P76" i="15" s="1"/>
  <c r="Y31" i="15"/>
  <c r="Y32" i="15" s="1"/>
  <c r="Z30" i="15" s="1"/>
  <c r="X29" i="14"/>
  <c r="X30" i="14" s="1"/>
  <c r="Y28" i="14" s="1"/>
  <c r="N71" i="14"/>
  <c r="N72" i="14" s="1"/>
  <c r="O70" i="14" s="1"/>
  <c r="O63" i="13"/>
  <c r="O64" i="13" s="1"/>
  <c r="P62" i="13" s="1"/>
  <c r="AC24" i="13"/>
  <c r="AC25" i="13" s="1"/>
  <c r="AD22" i="13" s="1"/>
  <c r="Z31" i="15" l="1"/>
  <c r="Z32" i="15" s="1"/>
  <c r="AA30" i="15" s="1"/>
  <c r="P77" i="15"/>
  <c r="P78" i="15" s="1"/>
  <c r="Q76" i="15" s="1"/>
  <c r="O71" i="14"/>
  <c r="O72" i="14" s="1"/>
  <c r="P70" i="14" s="1"/>
  <c r="Y29" i="14"/>
  <c r="Y30" i="14" s="1"/>
  <c r="Z28" i="14" s="1"/>
  <c r="AD24" i="13"/>
  <c r="AD25" i="13" s="1"/>
  <c r="AE22" i="13" s="1"/>
  <c r="P63" i="13"/>
  <c r="P64" i="13" s="1"/>
  <c r="Q62" i="13" s="1"/>
  <c r="Q77" i="15" l="1"/>
  <c r="Q78" i="15" s="1"/>
  <c r="R76" i="15" s="1"/>
  <c r="AA31" i="15"/>
  <c r="AA32" i="15" s="1"/>
  <c r="AB30" i="15" s="1"/>
  <c r="P71" i="14"/>
  <c r="P72" i="14" s="1"/>
  <c r="Q70" i="14" s="1"/>
  <c r="Z29" i="14"/>
  <c r="Z30" i="14" s="1"/>
  <c r="AA28" i="14" s="1"/>
  <c r="Q63" i="13"/>
  <c r="Q64" i="13" s="1"/>
  <c r="R62" i="13" s="1"/>
  <c r="AE24" i="13"/>
  <c r="AE25" i="13" s="1"/>
  <c r="AF22" i="13" s="1"/>
  <c r="AB31" i="15" l="1"/>
  <c r="AB32" i="15" s="1"/>
  <c r="AC30" i="15" s="1"/>
  <c r="R77" i="15"/>
  <c r="R78" i="15" s="1"/>
  <c r="S76" i="15" s="1"/>
  <c r="AA29" i="14"/>
  <c r="AA30" i="14" s="1"/>
  <c r="AB28" i="14" s="1"/>
  <c r="Q71" i="14"/>
  <c r="Q72" i="14" s="1"/>
  <c r="R70" i="14" s="1"/>
  <c r="AF24" i="13"/>
  <c r="AF25" i="13" s="1"/>
  <c r="AG22" i="13" s="1"/>
  <c r="R63" i="13"/>
  <c r="R64" i="13" s="1"/>
  <c r="S62" i="13" s="1"/>
  <c r="S77" i="15" l="1"/>
  <c r="S78" i="15" s="1"/>
  <c r="T76" i="15" s="1"/>
  <c r="AC31" i="15"/>
  <c r="AC32" i="15" s="1"/>
  <c r="AD30" i="15" s="1"/>
  <c r="R71" i="14"/>
  <c r="R72" i="14" s="1"/>
  <c r="S70" i="14" s="1"/>
  <c r="AB29" i="14"/>
  <c r="AB30" i="14" s="1"/>
  <c r="AC28" i="14" s="1"/>
  <c r="S63" i="13"/>
  <c r="S64" i="13" s="1"/>
  <c r="T62" i="13" s="1"/>
  <c r="AG24" i="13"/>
  <c r="AG25" i="13" s="1"/>
  <c r="AH22" i="13" s="1"/>
  <c r="AD31" i="15" l="1"/>
  <c r="AD32" i="15" s="1"/>
  <c r="AE30" i="15" s="1"/>
  <c r="T77" i="15"/>
  <c r="T78" i="15" s="1"/>
  <c r="U76" i="15" s="1"/>
  <c r="AC29" i="14"/>
  <c r="AC30" i="14" s="1"/>
  <c r="AD28" i="14" s="1"/>
  <c r="S71" i="14"/>
  <c r="S72" i="14" s="1"/>
  <c r="T70" i="14" s="1"/>
  <c r="AH24" i="13"/>
  <c r="AH25" i="13" s="1"/>
  <c r="AI22" i="13" s="1"/>
  <c r="T63" i="13"/>
  <c r="T64" i="13" s="1"/>
  <c r="U62" i="13" s="1"/>
  <c r="U77" i="15" l="1"/>
  <c r="U78" i="15" s="1"/>
  <c r="V76" i="15" s="1"/>
  <c r="AE31" i="15"/>
  <c r="AE32" i="15" s="1"/>
  <c r="AF30" i="15" s="1"/>
  <c r="T71" i="14"/>
  <c r="T72" i="14" s="1"/>
  <c r="U70" i="14" s="1"/>
  <c r="AD29" i="14"/>
  <c r="AD30" i="14" s="1"/>
  <c r="AE28" i="14" s="1"/>
  <c r="U63" i="13"/>
  <c r="U64" i="13" s="1"/>
  <c r="V62" i="13" s="1"/>
  <c r="AI24" i="13"/>
  <c r="AI25" i="13" s="1"/>
  <c r="AJ22" i="13" s="1"/>
  <c r="AF31" i="15" l="1"/>
  <c r="AF32" i="15" s="1"/>
  <c r="AG30" i="15" s="1"/>
  <c r="V77" i="15"/>
  <c r="V78" i="15" s="1"/>
  <c r="W76" i="15" s="1"/>
  <c r="AE29" i="14"/>
  <c r="AE30" i="14" s="1"/>
  <c r="AF28" i="14" s="1"/>
  <c r="U71" i="14"/>
  <c r="U72" i="14" s="1"/>
  <c r="V70" i="14" s="1"/>
  <c r="AJ24" i="13"/>
  <c r="AJ25" i="13" s="1"/>
  <c r="AK22" i="13" s="1"/>
  <c r="V63" i="13"/>
  <c r="V64" i="13" s="1"/>
  <c r="W62" i="13" s="1"/>
  <c r="W77" i="15" l="1"/>
  <c r="W78" i="15" s="1"/>
  <c r="X76" i="15" s="1"/>
  <c r="AG31" i="15"/>
  <c r="AG32" i="15" s="1"/>
  <c r="AH30" i="15" s="1"/>
  <c r="V71" i="14"/>
  <c r="V72" i="14" s="1"/>
  <c r="W70" i="14" s="1"/>
  <c r="AF29" i="14"/>
  <c r="AF30" i="14" s="1"/>
  <c r="AG28" i="14" s="1"/>
  <c r="W63" i="13"/>
  <c r="W64" i="13" s="1"/>
  <c r="X62" i="13" s="1"/>
  <c r="AK24" i="13"/>
  <c r="AK25" i="13" s="1"/>
  <c r="AL22" i="13" s="1"/>
  <c r="AH31" i="15" l="1"/>
  <c r="AH32" i="15" s="1"/>
  <c r="AI30" i="15" s="1"/>
  <c r="X77" i="15"/>
  <c r="X78" i="15" s="1"/>
  <c r="Y76" i="15" s="1"/>
  <c r="AG29" i="14"/>
  <c r="AG30" i="14" s="1"/>
  <c r="AH28" i="14" s="1"/>
  <c r="W71" i="14"/>
  <c r="W72" i="14" s="1"/>
  <c r="X70" i="14" s="1"/>
  <c r="AL24" i="13"/>
  <c r="AL25" i="13" s="1"/>
  <c r="AM22" i="13" s="1"/>
  <c r="X63" i="13"/>
  <c r="X64" i="13" s="1"/>
  <c r="Y62" i="13" s="1"/>
  <c r="Y77" i="15" l="1"/>
  <c r="Y78" i="15" s="1"/>
  <c r="Z76" i="15" s="1"/>
  <c r="AI31" i="15"/>
  <c r="AI32" i="15" s="1"/>
  <c r="AJ30" i="15" s="1"/>
  <c r="X71" i="14"/>
  <c r="X72" i="14" s="1"/>
  <c r="Y70" i="14" s="1"/>
  <c r="AH29" i="14"/>
  <c r="AH30" i="14" s="1"/>
  <c r="AI28" i="14" s="1"/>
  <c r="Y63" i="13"/>
  <c r="Y64" i="13" s="1"/>
  <c r="Z62" i="13" s="1"/>
  <c r="AM24" i="13"/>
  <c r="AM25" i="13" s="1"/>
  <c r="AN22" i="13" s="1"/>
  <c r="AJ31" i="15" l="1"/>
  <c r="AJ32" i="15" s="1"/>
  <c r="AK30" i="15" s="1"/>
  <c r="Z77" i="15"/>
  <c r="Z78" i="15" s="1"/>
  <c r="AA76" i="15" s="1"/>
  <c r="AI29" i="14"/>
  <c r="AI30" i="14" s="1"/>
  <c r="AJ28" i="14" s="1"/>
  <c r="Y71" i="14"/>
  <c r="Y72" i="14" s="1"/>
  <c r="Z70" i="14" s="1"/>
  <c r="AN24" i="13"/>
  <c r="AN25" i="13" s="1"/>
  <c r="AO22" i="13" s="1"/>
  <c r="Z63" i="13"/>
  <c r="Z64" i="13" s="1"/>
  <c r="AA62" i="13" s="1"/>
  <c r="AA77" i="15" l="1"/>
  <c r="AA78" i="15" s="1"/>
  <c r="AB76" i="15" s="1"/>
  <c r="AK31" i="15"/>
  <c r="AK32" i="15" s="1"/>
  <c r="AL30" i="15" s="1"/>
  <c r="Z71" i="14"/>
  <c r="Z72" i="14" s="1"/>
  <c r="AA70" i="14" s="1"/>
  <c r="AJ29" i="14"/>
  <c r="AJ30" i="14" s="1"/>
  <c r="AK28" i="14" s="1"/>
  <c r="AA63" i="13"/>
  <c r="AA64" i="13" s="1"/>
  <c r="AB62" i="13" s="1"/>
  <c r="AO24" i="13"/>
  <c r="AO25" i="13" s="1"/>
  <c r="AP22" i="13" s="1"/>
  <c r="AL31" i="15" l="1"/>
  <c r="AL32" i="15" s="1"/>
  <c r="AM30" i="15" s="1"/>
  <c r="AB77" i="15"/>
  <c r="AB78" i="15" s="1"/>
  <c r="AC76" i="15" s="1"/>
  <c r="AK29" i="14"/>
  <c r="AK30" i="14" s="1"/>
  <c r="AL28" i="14" s="1"/>
  <c r="AA71" i="14"/>
  <c r="AA72" i="14" s="1"/>
  <c r="AB70" i="14" s="1"/>
  <c r="AP24" i="13"/>
  <c r="AP25" i="13" s="1"/>
  <c r="AQ22" i="13" s="1"/>
  <c r="AB63" i="13"/>
  <c r="AB64" i="13" s="1"/>
  <c r="AC62" i="13" s="1"/>
  <c r="AC77" i="15" l="1"/>
  <c r="AC78" i="15" s="1"/>
  <c r="AD76" i="15" s="1"/>
  <c r="AM31" i="15"/>
  <c r="AM32" i="15" s="1"/>
  <c r="AN30" i="15" s="1"/>
  <c r="AB71" i="14"/>
  <c r="AB72" i="14" s="1"/>
  <c r="AC70" i="14" s="1"/>
  <c r="AL29" i="14"/>
  <c r="AL30" i="14" s="1"/>
  <c r="AM28" i="14" s="1"/>
  <c r="AC63" i="13"/>
  <c r="AC64" i="13" s="1"/>
  <c r="AD62" i="13" s="1"/>
  <c r="AQ24" i="13"/>
  <c r="AQ25" i="13" s="1"/>
  <c r="AR22" i="13" s="1"/>
  <c r="AN31" i="15" l="1"/>
  <c r="AN32" i="15" s="1"/>
  <c r="AO30" i="15" s="1"/>
  <c r="AD77" i="15"/>
  <c r="AD78" i="15" s="1"/>
  <c r="AE76" i="15" s="1"/>
  <c r="AM29" i="14"/>
  <c r="AM30" i="14" s="1"/>
  <c r="AN28" i="14" s="1"/>
  <c r="AC71" i="14"/>
  <c r="AC72" i="14" s="1"/>
  <c r="AD70" i="14" s="1"/>
  <c r="AR24" i="13"/>
  <c r="AR25" i="13" s="1"/>
  <c r="AD63" i="13"/>
  <c r="AD64" i="13" s="1"/>
  <c r="AE62" i="13" s="1"/>
  <c r="AE77" i="15" l="1"/>
  <c r="AE78" i="15" s="1"/>
  <c r="AF76" i="15" s="1"/>
  <c r="AO31" i="15"/>
  <c r="AO32" i="15" s="1"/>
  <c r="AP30" i="15" s="1"/>
  <c r="AD71" i="14"/>
  <c r="AD72" i="14" s="1"/>
  <c r="AE70" i="14" s="1"/>
  <c r="AN29" i="14"/>
  <c r="AN30" i="14" s="1"/>
  <c r="AO28" i="14" s="1"/>
  <c r="AE63" i="13"/>
  <c r="AE64" i="13" s="1"/>
  <c r="AF62" i="13" s="1"/>
  <c r="AP31" i="15" l="1"/>
  <c r="AP32" i="15" s="1"/>
  <c r="AQ30" i="15" s="1"/>
  <c r="AF77" i="15"/>
  <c r="AF78" i="15" s="1"/>
  <c r="AG76" i="15" s="1"/>
  <c r="AO29" i="14"/>
  <c r="AO30" i="14" s="1"/>
  <c r="AP28" i="14" s="1"/>
  <c r="AE71" i="14"/>
  <c r="AE72" i="14" s="1"/>
  <c r="AF70" i="14" s="1"/>
  <c r="AF63" i="13"/>
  <c r="AF64" i="13" s="1"/>
  <c r="AG62" i="13" s="1"/>
  <c r="AG77" i="15" l="1"/>
  <c r="AG78" i="15" s="1"/>
  <c r="AH76" i="15" s="1"/>
  <c r="AQ31" i="15"/>
  <c r="AQ32" i="15" s="1"/>
  <c r="AR30" i="15" s="1"/>
  <c r="AF71" i="14"/>
  <c r="AF72" i="14" s="1"/>
  <c r="AG70" i="14" s="1"/>
  <c r="AP29" i="14"/>
  <c r="AP30" i="14" s="1"/>
  <c r="AQ28" i="14" s="1"/>
  <c r="AG63" i="13"/>
  <c r="AG64" i="13" s="1"/>
  <c r="AH62" i="13" s="1"/>
  <c r="AR31" i="15" l="1"/>
  <c r="AR32" i="15" s="1"/>
  <c r="AH77" i="15"/>
  <c r="AH78" i="15" s="1"/>
  <c r="AI76" i="15" s="1"/>
  <c r="AQ29" i="14"/>
  <c r="AQ30" i="14" s="1"/>
  <c r="AR28" i="14" s="1"/>
  <c r="AG71" i="14"/>
  <c r="AG72" i="14" s="1"/>
  <c r="AH70" i="14" s="1"/>
  <c r="AH63" i="13"/>
  <c r="AH64" i="13" s="1"/>
  <c r="AI62" i="13" s="1"/>
  <c r="AI77" i="15" l="1"/>
  <c r="AI78" i="15" s="1"/>
  <c r="AJ76" i="15" s="1"/>
  <c r="AH71" i="14"/>
  <c r="AH72" i="14" s="1"/>
  <c r="AI70" i="14" s="1"/>
  <c r="AR29" i="14"/>
  <c r="AR30" i="14" s="1"/>
  <c r="AI63" i="13"/>
  <c r="AI64" i="13" s="1"/>
  <c r="AJ62" i="13" s="1"/>
  <c r="AJ77" i="15" l="1"/>
  <c r="AJ78" i="15" s="1"/>
  <c r="AK76" i="15" s="1"/>
  <c r="AI71" i="14"/>
  <c r="AI72" i="14" s="1"/>
  <c r="AJ70" i="14" s="1"/>
  <c r="AJ63" i="13"/>
  <c r="AJ64" i="13" s="1"/>
  <c r="AK62" i="13" s="1"/>
  <c r="AK77" i="15" l="1"/>
  <c r="AK78" i="15" s="1"/>
  <c r="AL76" i="15" s="1"/>
  <c r="AJ71" i="14"/>
  <c r="AJ72" i="14" s="1"/>
  <c r="AK70" i="14" s="1"/>
  <c r="AK63" i="13"/>
  <c r="AK64" i="13" s="1"/>
  <c r="AL62" i="13" s="1"/>
  <c r="AL77" i="15" l="1"/>
  <c r="AL78" i="15" s="1"/>
  <c r="AM76" i="15" s="1"/>
  <c r="AK71" i="14"/>
  <c r="AK72" i="14" s="1"/>
  <c r="AL70" i="14" s="1"/>
  <c r="AL63" i="13"/>
  <c r="AL64" i="13" s="1"/>
  <c r="AM62" i="13" s="1"/>
  <c r="AM77" i="15" l="1"/>
  <c r="AM78" i="15" s="1"/>
  <c r="AN76" i="15" s="1"/>
  <c r="AL71" i="14"/>
  <c r="AL72" i="14" s="1"/>
  <c r="AM70" i="14" s="1"/>
  <c r="AM63" i="13"/>
  <c r="AM64" i="13" s="1"/>
  <c r="AN62" i="13" s="1"/>
  <c r="AN77" i="15" l="1"/>
  <c r="AN78" i="15" s="1"/>
  <c r="AO76" i="15" s="1"/>
  <c r="AM71" i="14"/>
  <c r="AM72" i="14" s="1"/>
  <c r="AN70" i="14" s="1"/>
  <c r="AN63" i="13"/>
  <c r="AN64" i="13" s="1"/>
  <c r="AO62" i="13" s="1"/>
  <c r="AO77" i="15" l="1"/>
  <c r="AO78" i="15" s="1"/>
  <c r="AP76" i="15" s="1"/>
  <c r="AN71" i="14"/>
  <c r="AN72" i="14" s="1"/>
  <c r="AO70" i="14" s="1"/>
  <c r="AO63" i="13"/>
  <c r="AO64" i="13" s="1"/>
  <c r="AP62" i="13" s="1"/>
  <c r="AP77" i="15" l="1"/>
  <c r="AP78" i="15" s="1"/>
  <c r="AQ76" i="15" s="1"/>
  <c r="AO71" i="14"/>
  <c r="AO72" i="14" s="1"/>
  <c r="AP70" i="14" s="1"/>
  <c r="AP63" i="13"/>
  <c r="AP64" i="13" s="1"/>
  <c r="AQ62" i="13" s="1"/>
  <c r="AQ77" i="15" l="1"/>
  <c r="AQ78" i="15" s="1"/>
  <c r="AR76" i="15" s="1"/>
  <c r="AP71" i="14"/>
  <c r="AP72" i="14" s="1"/>
  <c r="AQ70" i="14" s="1"/>
  <c r="AQ63" i="13"/>
  <c r="AQ64" i="13" s="1"/>
  <c r="AR62" i="13" s="1"/>
  <c r="AR77" i="15" l="1"/>
  <c r="AR78" i="15" s="1"/>
  <c r="AS76" i="15" s="1"/>
  <c r="AQ71" i="14"/>
  <c r="AQ72" i="14" s="1"/>
  <c r="AR70" i="14" s="1"/>
  <c r="AR63" i="13"/>
  <c r="AR64" i="13" s="1"/>
  <c r="AS62" i="13" s="1"/>
  <c r="AS77" i="15" l="1"/>
  <c r="AS78" i="15" s="1"/>
  <c r="AT76" i="15" s="1"/>
  <c r="AR71" i="14"/>
  <c r="AR72" i="14" s="1"/>
  <c r="AS70" i="14" s="1"/>
  <c r="AS63" i="13"/>
  <c r="AS64" i="13" s="1"/>
  <c r="AT62" i="13" s="1"/>
  <c r="AT77" i="15" l="1"/>
  <c r="AT78" i="15" s="1"/>
  <c r="AU76" i="15" s="1"/>
  <c r="AS71" i="14"/>
  <c r="AS72" i="14" s="1"/>
  <c r="AT70" i="14" s="1"/>
  <c r="AT63" i="13"/>
  <c r="AT64" i="13" s="1"/>
  <c r="AU62" i="13" s="1"/>
  <c r="AU77" i="15" l="1"/>
  <c r="AU78" i="15" s="1"/>
  <c r="AV76" i="15" s="1"/>
  <c r="AT71" i="14"/>
  <c r="AT72" i="14" s="1"/>
  <c r="AU70" i="14" s="1"/>
  <c r="AU63" i="13"/>
  <c r="AU64" i="13" s="1"/>
  <c r="AV62" i="13" s="1"/>
  <c r="AV77" i="15" l="1"/>
  <c r="AV78" i="15" s="1"/>
  <c r="AW76" i="15" s="1"/>
  <c r="AU71" i="14"/>
  <c r="AU72" i="14" s="1"/>
  <c r="AV70" i="14" s="1"/>
  <c r="AV63" i="13"/>
  <c r="AV64" i="13" s="1"/>
  <c r="AW62" i="13" s="1"/>
  <c r="AW77" i="15" l="1"/>
  <c r="AW78" i="15" s="1"/>
  <c r="AX76" i="15" s="1"/>
  <c r="AV71" i="14"/>
  <c r="AV72" i="14" s="1"/>
  <c r="AW70" i="14" s="1"/>
  <c r="AW63" i="13"/>
  <c r="AW64" i="13" s="1"/>
  <c r="AX62" i="13" s="1"/>
  <c r="AX77" i="15" l="1"/>
  <c r="AX78" i="15" s="1"/>
  <c r="AY76" i="15" s="1"/>
  <c r="AW71" i="14"/>
  <c r="AW72" i="14" s="1"/>
  <c r="AX70" i="14" s="1"/>
  <c r="AX63" i="13"/>
  <c r="AX64" i="13" s="1"/>
  <c r="AY62" i="13" s="1"/>
  <c r="AY77" i="15" l="1"/>
  <c r="AY78" i="15" s="1"/>
  <c r="AZ76" i="15" s="1"/>
  <c r="AX71" i="14"/>
  <c r="AX72" i="14" s="1"/>
  <c r="AY70" i="14" s="1"/>
  <c r="AY63" i="13"/>
  <c r="AY64" i="13" s="1"/>
  <c r="AZ62" i="13" s="1"/>
  <c r="AZ77" i="15" l="1"/>
  <c r="AZ78" i="15" s="1"/>
  <c r="BA76" i="15" s="1"/>
  <c r="AY71" i="14"/>
  <c r="AY72" i="14" s="1"/>
  <c r="AZ70" i="14" s="1"/>
  <c r="AZ63" i="13"/>
  <c r="AZ64" i="13" s="1"/>
  <c r="BA62" i="13" s="1"/>
  <c r="BA77" i="15" l="1"/>
  <c r="BA78" i="15" s="1"/>
  <c r="AZ71" i="14"/>
  <c r="AZ72" i="14" s="1"/>
  <c r="BA70" i="14" s="1"/>
  <c r="BA63" i="13"/>
  <c r="BA64" i="13" s="1"/>
  <c r="BA71" i="14" l="1"/>
  <c r="BA72" i="14" s="1"/>
  <c r="D111" i="15" l="1"/>
  <c r="D113" i="15" s="1"/>
  <c r="D114" i="15" s="1"/>
  <c r="E112" i="15" s="1"/>
  <c r="E111" i="15"/>
  <c r="I111" i="15"/>
  <c r="H111" i="15"/>
  <c r="G111" i="15"/>
  <c r="F111" i="15"/>
  <c r="J111" i="15"/>
  <c r="K111" i="15"/>
  <c r="E113" i="15" l="1"/>
  <c r="E114" i="15" s="1"/>
  <c r="F112" i="15" s="1"/>
  <c r="F113" i="15" s="1"/>
  <c r="F114" i="15" l="1"/>
  <c r="G112" i="15" s="1"/>
  <c r="G113" i="15"/>
  <c r="G114" i="15" s="1"/>
  <c r="H112" i="15" s="1"/>
  <c r="H113" i="15" l="1"/>
  <c r="H114" i="15" s="1"/>
  <c r="I112" i="15" s="1"/>
  <c r="I113" i="15" l="1"/>
  <c r="I114" i="15" s="1"/>
  <c r="J112" i="15" s="1"/>
  <c r="J113" i="15" l="1"/>
  <c r="J114" i="15" s="1"/>
  <c r="K112" i="15" s="1"/>
  <c r="K113" i="15" l="1"/>
  <c r="K114" i="15" s="1"/>
  <c r="L112" i="15" s="1"/>
  <c r="L113" i="15" l="1"/>
  <c r="L114" i="15" s="1"/>
</calcChain>
</file>

<file path=xl/sharedStrings.xml><?xml version="1.0" encoding="utf-8"?>
<sst xmlns="http://schemas.openxmlformats.org/spreadsheetml/2006/main" count="304" uniqueCount="129">
  <si>
    <t>Сумма на счете (AV)</t>
  </si>
  <si>
    <t>Чистая доходность на счет</t>
  </si>
  <si>
    <t>Дисконтированные выплаты</t>
  </si>
  <si>
    <t>Вероятность прожить 1 год, %</t>
  </si>
  <si>
    <t>лет</t>
  </si>
  <si>
    <t>Вероятность расторжения в год, %</t>
  </si>
  <si>
    <t>Ставка дисконтирования, %</t>
  </si>
  <si>
    <t>Индексация пенсии, %</t>
  </si>
  <si>
    <t>Дисконтированные выплаты пенсий</t>
  </si>
  <si>
    <t>Доходность на счет, %</t>
  </si>
  <si>
    <t xml:space="preserve">
Число доживающих  до данного возраста   </t>
  </si>
  <si>
    <t>Возраст</t>
  </si>
  <si>
    <t xml:space="preserve"> Мужчина</t>
  </si>
  <si>
    <t>Женщина</t>
  </si>
  <si>
    <t>Мужчина</t>
  </si>
  <si>
    <t>Возраст, лет</t>
  </si>
  <si>
    <t xml:space="preserve"> Женщина</t>
  </si>
  <si>
    <t>Вероятность дожития</t>
  </si>
  <si>
    <t>Год</t>
  </si>
  <si>
    <t>Таблица 2. Результаты расчета</t>
  </si>
  <si>
    <t>Формула</t>
  </si>
  <si>
    <t>Показатель</t>
  </si>
  <si>
    <t>Обозначение, формула</t>
  </si>
  <si>
    <t xml:space="preserve">Вероятность дожития и нерасторжения </t>
  </si>
  <si>
    <t>AP</t>
  </si>
  <si>
    <t>AV=SV=DB</t>
  </si>
  <si>
    <r>
      <t>∑(CU)</t>
    </r>
    <r>
      <rPr>
        <vertAlign val="subscript"/>
        <sz val="9"/>
        <color rgb="FF000000"/>
        <rFont val="Arial"/>
        <family val="2"/>
        <charset val="204"/>
      </rPr>
      <t>t</t>
    </r>
  </si>
  <si>
    <r>
      <t>(CU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>) / (∑(CU)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>)</t>
    </r>
  </si>
  <si>
    <r>
      <t>CSM</t>
    </r>
    <r>
      <rPr>
        <vertAlign val="subscript"/>
        <sz val="9"/>
        <color rgb="FF000000"/>
        <rFont val="Arial"/>
        <family val="2"/>
        <charset val="204"/>
      </rPr>
      <t>t-1</t>
    </r>
  </si>
  <si>
    <t>Единицы  покрытия текущего+ будущих периодов</t>
  </si>
  <si>
    <t>Доля МПДУ, подлежащая амортизации</t>
  </si>
  <si>
    <r>
      <t>Амортизированная МПДУ</t>
    </r>
    <r>
      <rPr>
        <i/>
        <sz val="9"/>
        <color rgb="FF000000"/>
        <rFont val="Arial"/>
        <family val="2"/>
        <charset val="204"/>
      </rPr>
      <t>(высвобождаемая прибыль)</t>
    </r>
  </si>
  <si>
    <r>
      <t>CSM</t>
    </r>
    <r>
      <rPr>
        <vertAlign val="subscript"/>
        <sz val="9"/>
        <color rgb="FF000000"/>
        <rFont val="Arial"/>
        <family val="2"/>
        <charset val="204"/>
      </rPr>
      <t>t-1</t>
    </r>
    <r>
      <rPr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Symbol"/>
        <family val="1"/>
        <charset val="2"/>
      </rPr>
      <t>×</t>
    </r>
    <r>
      <rPr>
        <sz val="9"/>
        <color rgb="FF000000"/>
        <rFont val="Arial"/>
        <family val="2"/>
        <charset val="204"/>
      </rPr>
      <t xml:space="preserve"> ((CU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>) / (∑(CU)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>)</t>
    </r>
  </si>
  <si>
    <r>
      <t>(1 - CSM</t>
    </r>
    <r>
      <rPr>
        <vertAlign val="subscript"/>
        <sz val="9"/>
        <color rgb="FF000000"/>
        <rFont val="Arial"/>
        <family val="2"/>
        <charset val="204"/>
      </rPr>
      <t>t-1</t>
    </r>
    <r>
      <rPr>
        <sz val="9"/>
        <color rgb="FF000000"/>
        <rFont val="Arial"/>
        <family val="2"/>
        <charset val="204"/>
      </rPr>
      <t xml:space="preserve">) </t>
    </r>
    <r>
      <rPr>
        <sz val="9"/>
        <color rgb="FF000000"/>
        <rFont val="Symbol"/>
        <family val="1"/>
        <charset val="2"/>
      </rPr>
      <t>×</t>
    </r>
    <r>
      <rPr>
        <sz val="9"/>
        <color rgb="FF000000"/>
        <rFont val="Arial"/>
        <family val="2"/>
        <charset val="204"/>
      </rPr>
      <t xml:space="preserve"> (CU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>) / (∑(CU)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>)</t>
    </r>
  </si>
  <si>
    <r>
      <t>МПДУ на начало периода (CSM</t>
    </r>
    <r>
      <rPr>
        <sz val="8"/>
        <color rgb="FF000000"/>
        <rFont val="Arial"/>
        <family val="2"/>
        <charset val="204"/>
      </rPr>
      <t>t-1</t>
    </r>
    <r>
      <rPr>
        <sz val="9"/>
        <color rgb="FF000000"/>
        <rFont val="Arial"/>
        <family val="2"/>
        <charset val="204"/>
      </rPr>
      <t>)</t>
    </r>
  </si>
  <si>
    <t>Пол</t>
  </si>
  <si>
    <t>Значение</t>
  </si>
  <si>
    <t>по таблице смертности 
Россия 2019, сглаженная</t>
  </si>
  <si>
    <t>Размер МПДУ, определенный по договору на момент первоначального признания, руб.</t>
  </si>
  <si>
    <t xml:space="preserve"> Женщина </t>
  </si>
  <si>
    <t>Выплата пенсии</t>
  </si>
  <si>
    <r>
      <t>AP</t>
    </r>
    <r>
      <rPr>
        <sz val="8"/>
        <color theme="1"/>
        <rFont val="Arial"/>
        <family val="2"/>
        <charset val="204"/>
      </rPr>
      <t>t</t>
    </r>
  </si>
  <si>
    <t>Единицы покрытия текущего периода (CUt)</t>
  </si>
  <si>
    <t>PV будущих выплат пенсий</t>
  </si>
  <si>
    <t>Объем услуг</t>
  </si>
  <si>
    <r>
      <t>МПДУна конец периода (</t>
    </r>
    <r>
      <rPr>
        <i/>
        <sz val="9"/>
        <color rgb="FF000000"/>
        <rFont val="Arial"/>
        <family val="2"/>
        <charset val="204"/>
      </rPr>
      <t>CSM</t>
    </r>
    <r>
      <rPr>
        <i/>
        <sz val="8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>)</t>
    </r>
  </si>
  <si>
    <t>МПДУ на начало периода (CSMt-1)</t>
  </si>
  <si>
    <t>Подход основан на максимальной выплате, со взвешиванием предоставляемых услуг</t>
  </si>
  <si>
    <t>9.1.	Пример № 1. Договор об ОПС на этапе выплат накопительной пенсии</t>
  </si>
  <si>
    <t>9.2.	Пример № 2. Договор об ОПС на этапе накопления</t>
  </si>
  <si>
    <t>Для иллюстративных целей упрощенно предполагается, что все указанные выше суммы равны</t>
  </si>
  <si>
    <t>Цель взвешивания - последовательно учесть услуги, предоставляемые на этапе накопления и этапе выплат и корректным образом сопоставить услуги по рентным выплатам, выплате по смерти и по инвестиционным услугам</t>
  </si>
  <si>
    <t>9.3.	Пример № 3. Договор об ОПС на этапе выплат накопительной пенсии</t>
  </si>
  <si>
    <t>Таблица 1. Данные примера</t>
  </si>
  <si>
    <t>На этапе выплат - приведенная стоимость будущих выплат с учетом дисконтирования и законодательно установленного тарифа</t>
  </si>
  <si>
    <t xml:space="preserve">На этапе выплат: периодические выплаты, отражающие как страховые услуги, так и инвестиционные </t>
  </si>
  <si>
    <t>Обозначение,
формула</t>
  </si>
  <si>
    <t>Период</t>
  </si>
  <si>
    <r>
      <t>МПДУ на конец периода (</t>
    </r>
    <r>
      <rPr>
        <i/>
        <sz val="9"/>
        <color rgb="FF000000"/>
        <rFont val="Arial"/>
        <family val="2"/>
        <charset val="204"/>
      </rPr>
      <t>CSMt</t>
    </r>
    <r>
      <rPr>
        <sz val="9"/>
        <color rgb="FF000000"/>
        <rFont val="Arial"/>
        <family val="2"/>
        <charset val="204"/>
      </rPr>
      <t>)</t>
    </r>
  </si>
  <si>
    <t>Тариф на дату назначения, мес</t>
  </si>
  <si>
    <t>10.1.	Пример № 5. Пенсионная схема: Инвестиционная с наследованием на этапе накопления, страховая на этапе выплат</t>
  </si>
  <si>
    <t>9.4.	Пример № 4. Договор об ОПС на этапе накопления</t>
  </si>
  <si>
    <t xml:space="preserve">на этапе накопления: выплата по смерти в размере остатка на счете, выплата выкупной суммы в размере остатка на счете; </t>
  </si>
  <si>
    <t xml:space="preserve">Пенсионная схема предполагает следующие выплаты: 
</t>
  </si>
  <si>
    <t>на этапе выплат: выплата пожизненной пенсии, выплаты по расторжению или смерти отсутствуют.</t>
  </si>
  <si>
    <t>Подход основан на величине дисконтированных периодических пенсионных выплат, ожидаемых в каждом периоде</t>
  </si>
  <si>
    <t>Подход основан на сумме дисконтированных периодических пенсионных выплат, ожидаемых в связи с дожитием застрахованного до очередной годовщины (выплаты)</t>
  </si>
  <si>
    <r>
      <t>AP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Symbol"/>
        <family val="1"/>
        <charset val="2"/>
      </rPr>
      <t>×</t>
    </r>
    <r>
      <rPr>
        <sz val="9"/>
        <color rgb="FF000000"/>
        <rFont val="Arial"/>
        <family val="2"/>
        <charset val="204"/>
      </rPr>
      <t xml:space="preserve"> v</t>
    </r>
    <r>
      <rPr>
        <vertAlign val="superscript"/>
        <sz val="9"/>
        <color rgb="FF000000"/>
        <rFont val="Arial"/>
        <family val="2"/>
        <charset val="204"/>
      </rPr>
      <t>t-1</t>
    </r>
  </si>
  <si>
    <r>
      <t>AP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 xml:space="preserve"> = AP </t>
    </r>
    <r>
      <rPr>
        <sz val="9"/>
        <color rgb="FF000000"/>
        <rFont val="Symbol"/>
        <family val="1"/>
        <charset val="2"/>
      </rPr>
      <t>×</t>
    </r>
    <r>
      <rPr>
        <sz val="9"/>
        <color rgb="FF000000"/>
        <rFont val="Arial"/>
        <family val="2"/>
        <charset val="204"/>
      </rPr>
      <t xml:space="preserve"> (1 + j)</t>
    </r>
    <r>
      <rPr>
        <vertAlign val="superscript"/>
        <sz val="9"/>
        <color rgb="FF000000"/>
        <rFont val="Arial"/>
        <family val="2"/>
        <charset val="204"/>
      </rPr>
      <t>(t-1)</t>
    </r>
  </si>
  <si>
    <r>
      <t>t-1</t>
    </r>
    <r>
      <rPr>
        <sz val="9"/>
        <color rgb="FF000000"/>
        <rFont val="Arial"/>
        <family val="2"/>
        <charset val="204"/>
      </rPr>
      <t>P</t>
    </r>
    <r>
      <rPr>
        <vertAlign val="subscript"/>
        <sz val="9"/>
        <color rgb="FF000000"/>
        <rFont val="Arial"/>
        <family val="2"/>
        <charset val="204"/>
      </rPr>
      <t>x</t>
    </r>
  </si>
  <si>
    <r>
      <t>CU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 xml:space="preserve"> = AP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Symbol"/>
        <family val="1"/>
        <charset val="2"/>
      </rPr>
      <t>×</t>
    </r>
    <r>
      <rPr>
        <sz val="9"/>
        <color rgb="FF000000"/>
        <rFont val="Arial"/>
        <family val="2"/>
        <charset val="204"/>
      </rPr>
      <t xml:space="preserve"> v</t>
    </r>
    <r>
      <rPr>
        <vertAlign val="superscript"/>
        <sz val="9"/>
        <color rgb="FF000000"/>
        <rFont val="Arial"/>
        <family val="2"/>
        <charset val="204"/>
      </rPr>
      <t>t-1</t>
    </r>
    <r>
      <rPr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Symbol"/>
        <family val="1"/>
        <charset val="2"/>
      </rPr>
      <t>×</t>
    </r>
    <r>
      <rPr>
        <sz val="9"/>
        <color rgb="FF000000"/>
        <rFont val="Arial"/>
        <family val="2"/>
        <charset val="204"/>
      </rPr>
      <t xml:space="preserve"> </t>
    </r>
    <r>
      <rPr>
        <vertAlign val="subscript"/>
        <sz val="9"/>
        <color rgb="FF000000"/>
        <rFont val="Arial"/>
        <family val="2"/>
        <charset val="204"/>
      </rPr>
      <t>t-1</t>
    </r>
    <r>
      <rPr>
        <sz val="9"/>
        <color rgb="FF000000"/>
        <rFont val="Arial"/>
        <family val="2"/>
        <charset val="204"/>
      </rPr>
      <t>P</t>
    </r>
    <r>
      <rPr>
        <vertAlign val="subscript"/>
        <sz val="9"/>
        <color rgb="FF000000"/>
        <rFont val="Arial"/>
        <family val="2"/>
        <charset val="204"/>
      </rPr>
      <t>x</t>
    </r>
  </si>
  <si>
    <r>
      <t>[Объем услуг]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Symbol"/>
        <family val="1"/>
        <charset val="2"/>
      </rPr>
      <t>×</t>
    </r>
    <r>
      <rPr>
        <sz val="9"/>
        <color rgb="FF000000"/>
        <rFont val="Arial"/>
        <family val="2"/>
        <charset val="204"/>
      </rPr>
      <t xml:space="preserve"> </t>
    </r>
    <r>
      <rPr>
        <vertAlign val="subscript"/>
        <sz val="9"/>
        <color rgb="FF000000"/>
        <rFont val="Arial"/>
        <family val="2"/>
        <charset val="204"/>
      </rPr>
      <t>t-1</t>
    </r>
    <r>
      <rPr>
        <sz val="9"/>
        <color rgb="FF000000"/>
        <rFont val="Arial"/>
        <family val="2"/>
        <charset val="204"/>
      </rPr>
      <t>P</t>
    </r>
    <r>
      <rPr>
        <vertAlign val="subscript"/>
        <sz val="9"/>
        <color rgb="FF000000"/>
        <rFont val="Arial"/>
        <family val="2"/>
        <charset val="204"/>
      </rPr>
      <t>x</t>
    </r>
  </si>
  <si>
    <r>
      <t xml:space="preserve">AP </t>
    </r>
    <r>
      <rPr>
        <sz val="9"/>
        <color rgb="FF000000"/>
        <rFont val="Symbol"/>
        <family val="1"/>
        <charset val="2"/>
      </rPr>
      <t>×</t>
    </r>
    <r>
      <rPr>
        <sz val="9"/>
        <color rgb="FF000000"/>
        <rFont val="Arial"/>
        <family val="2"/>
        <charset val="204"/>
      </rPr>
      <t xml:space="preserve"> (1 + j)</t>
    </r>
    <r>
      <rPr>
        <vertAlign val="superscript"/>
        <sz val="9"/>
        <color rgb="FF000000"/>
        <rFont val="Arial"/>
        <family val="2"/>
        <charset val="204"/>
      </rPr>
      <t>(t-1)</t>
    </r>
    <r>
      <rPr>
        <sz val="9"/>
        <color rgb="FF000000"/>
        <rFont val="Arial"/>
        <family val="2"/>
        <charset val="204"/>
      </rPr>
      <t xml:space="preserve">  = [Объем услуг]t</t>
    </r>
  </si>
  <si>
    <t>Выплата пенсии (АР), производимая в начале года</t>
  </si>
  <si>
    <r>
      <t>Единицы покрытия текущего периода (CU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>)</t>
    </r>
  </si>
  <si>
    <t>Единицы покрытия текущего + будущих периодов</t>
  </si>
  <si>
    <r>
      <t>Доля МПДУ, подлежащая амортизации (Y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>)</t>
    </r>
  </si>
  <si>
    <t>МПДУ на начало периода</t>
  </si>
  <si>
    <r>
      <t>(</t>
    </r>
    <r>
      <rPr>
        <i/>
        <sz val="9"/>
        <color rgb="FF000000"/>
        <rFont val="Arial"/>
        <family val="2"/>
        <charset val="204"/>
      </rPr>
      <t>CSM</t>
    </r>
    <r>
      <rPr>
        <i/>
        <vertAlign val="subscript"/>
        <sz val="9"/>
        <color rgb="FF000000"/>
        <rFont val="Arial"/>
        <family val="2"/>
        <charset val="204"/>
      </rPr>
      <t>t-1</t>
    </r>
    <r>
      <rPr>
        <sz val="9"/>
        <color rgb="FF000000"/>
        <rFont val="Arial"/>
        <family val="2"/>
        <charset val="204"/>
      </rPr>
      <t>)</t>
    </r>
  </si>
  <si>
    <t>Амортизированная МПДУ (высвобождаемая прибыль)</t>
  </si>
  <si>
    <r>
      <t>МПДУ на конец периода (</t>
    </r>
    <r>
      <rPr>
        <i/>
        <sz val="9"/>
        <color rgb="FF000000"/>
        <rFont val="Arial"/>
        <family val="2"/>
        <charset val="204"/>
      </rPr>
      <t>CSM</t>
    </r>
    <r>
      <rPr>
        <i/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>)</t>
    </r>
  </si>
  <si>
    <t>Размер установленной накопительной пенсии в год, руб. (для упрощения предполагается одна выплата в начале года)</t>
  </si>
  <si>
    <r>
      <t xml:space="preserve">Ожидаемая индексация пенсионных выплат в год, </t>
    </r>
    <r>
      <rPr>
        <i/>
        <sz val="9"/>
        <color rgb="FF000000"/>
        <rFont val="Arial"/>
        <family val="2"/>
        <charset val="204"/>
      </rPr>
      <t>j</t>
    </r>
    <r>
      <rPr>
        <sz val="9"/>
        <color rgb="FF000000"/>
        <rFont val="Arial"/>
        <family val="2"/>
        <charset val="204"/>
      </rPr>
      <t xml:space="preserve"> % (для упрощения предполагается, что индексация происходит в начале года)</t>
    </r>
  </si>
  <si>
    <r>
      <t xml:space="preserve">Вероятность прожить один год, </t>
    </r>
    <r>
      <rPr>
        <vertAlign val="subscript"/>
        <sz val="8"/>
        <color rgb="FF000000"/>
        <rFont val="Arial"/>
        <family val="2"/>
        <charset val="204"/>
      </rPr>
      <t>t</t>
    </r>
    <r>
      <rPr>
        <sz val="8"/>
        <color rgb="FF000000"/>
        <rFont val="Arial"/>
        <family val="2"/>
        <charset val="204"/>
      </rPr>
      <t>P</t>
    </r>
    <r>
      <rPr>
        <vertAlign val="subscript"/>
        <sz val="8"/>
        <color rgb="FF000000"/>
        <rFont val="Arial"/>
        <family val="2"/>
        <charset val="204"/>
      </rPr>
      <t xml:space="preserve">x </t>
    </r>
    <r>
      <rPr>
        <sz val="9"/>
        <color rgb="FF000000"/>
        <rFont val="Arial"/>
        <family val="2"/>
        <charset val="204"/>
      </rPr>
      <t>%</t>
    </r>
  </si>
  <si>
    <t>Ожидаемый возраст выхода на пенсию, лет</t>
  </si>
  <si>
    <r>
      <t xml:space="preserve">Ожидаемый период выплат на момент назначения пенсии, </t>
    </r>
    <r>
      <rPr>
        <sz val="8"/>
        <color rgb="FF000000"/>
        <rFont val="Arial"/>
        <family val="2"/>
        <charset val="204"/>
      </rPr>
      <t>T</t>
    </r>
    <r>
      <rPr>
        <vertAlign val="subscript"/>
        <sz val="8"/>
        <color rgb="FF000000"/>
        <rFont val="Arial"/>
        <family val="2"/>
        <charset val="204"/>
      </rPr>
      <t>exp</t>
    </r>
    <r>
      <rPr>
        <sz val="9"/>
        <color rgb="FF000000"/>
        <rFont val="Arial"/>
        <family val="2"/>
        <charset val="204"/>
      </rPr>
      <t xml:space="preserve"> мес.</t>
    </r>
  </si>
  <si>
    <r>
      <t xml:space="preserve">Чистая доходность, распределяемая на счета застрахованных лиц в год, </t>
    </r>
    <r>
      <rPr>
        <i/>
        <sz val="9"/>
        <color rgb="FF000000"/>
        <rFont val="Arial"/>
        <family val="2"/>
        <charset val="204"/>
      </rPr>
      <t>g</t>
    </r>
    <r>
      <rPr>
        <sz val="9"/>
        <color rgb="FF000000"/>
        <rFont val="Arial"/>
        <family val="2"/>
        <charset val="204"/>
      </rPr>
      <t>, %</t>
    </r>
  </si>
  <si>
    <r>
      <t xml:space="preserve">Вероятность прожить 1 год, </t>
    </r>
    <r>
      <rPr>
        <vertAlign val="subscript"/>
        <sz val="8"/>
        <color rgb="FF000000"/>
        <rFont val="Arial"/>
        <family val="2"/>
        <charset val="204"/>
      </rPr>
      <t>t</t>
    </r>
    <r>
      <rPr>
        <sz val="8"/>
        <color rgb="FF000000"/>
        <rFont val="Arial"/>
        <family val="2"/>
        <charset val="204"/>
      </rPr>
      <t>P</t>
    </r>
    <r>
      <rPr>
        <vertAlign val="subscript"/>
        <sz val="8"/>
        <color rgb="FF000000"/>
        <rFont val="Arial"/>
        <family val="2"/>
        <charset val="204"/>
      </rPr>
      <t xml:space="preserve">x </t>
    </r>
    <r>
      <rPr>
        <sz val="9"/>
        <color rgb="FF000000"/>
        <rFont val="Arial"/>
        <family val="2"/>
        <charset val="204"/>
      </rPr>
      <t>%</t>
    </r>
  </si>
  <si>
    <r>
      <t>Вероятность расторжения договора в год на этапе накопления, w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 xml:space="preserve"> % (на этапе выплат расторжения не предполагаются)</t>
    </r>
  </si>
  <si>
    <t>Размер пенсии (назначение, выплата)</t>
  </si>
  <si>
    <t>Максимальная сумма выплат (остаток по счету)</t>
  </si>
  <si>
    <t xml:space="preserve">Объем услуг </t>
  </si>
  <si>
    <r>
      <t>Единицы покрытия текущего периода (</t>
    </r>
    <r>
      <rPr>
        <i/>
        <sz val="9"/>
        <color rgb="FF000000"/>
        <rFont val="Arial"/>
        <family val="2"/>
        <charset val="204"/>
      </rPr>
      <t>CU</t>
    </r>
    <r>
      <rPr>
        <i/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>)</t>
    </r>
  </si>
  <si>
    <r>
      <t>Амортизированная МПДУ (</t>
    </r>
    <r>
      <rPr>
        <i/>
        <sz val="9"/>
        <color rgb="FF000000"/>
        <rFont val="Arial"/>
        <family val="2"/>
        <charset val="204"/>
      </rPr>
      <t>высвобождаемая прибыль)</t>
    </r>
  </si>
  <si>
    <r>
      <t>Маржа на конец периода (</t>
    </r>
    <r>
      <rPr>
        <i/>
        <sz val="9"/>
        <color rgb="FF000000"/>
        <rFont val="Arial"/>
        <family val="2"/>
        <charset val="204"/>
      </rPr>
      <t>CSM</t>
    </r>
    <r>
      <rPr>
        <i/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>)</t>
    </r>
  </si>
  <si>
    <r>
      <t>Max (SV</t>
    </r>
    <r>
      <rPr>
        <vertAlign val="subscript"/>
        <sz val="9"/>
        <color rgb="FF000000"/>
        <rFont val="Arial"/>
        <family val="2"/>
        <charset val="204"/>
      </rPr>
      <t>t-1</t>
    </r>
    <r>
      <rPr>
        <sz val="9"/>
        <color rgb="FF000000"/>
        <rFont val="Arial"/>
        <family val="2"/>
        <charset val="204"/>
      </rPr>
      <t>;AV</t>
    </r>
    <r>
      <rPr>
        <vertAlign val="subscript"/>
        <sz val="9"/>
        <color rgb="FF000000"/>
        <rFont val="Arial"/>
        <family val="2"/>
        <charset val="204"/>
      </rPr>
      <t xml:space="preserve"> t-1</t>
    </r>
    <r>
      <rPr>
        <sz val="9"/>
        <color rgb="FF000000"/>
        <rFont val="Arial"/>
        <family val="2"/>
        <charset val="204"/>
      </rPr>
      <t>;DB</t>
    </r>
    <r>
      <rPr>
        <vertAlign val="subscript"/>
        <sz val="9"/>
        <color rgb="FF000000"/>
        <rFont val="Arial"/>
        <family val="2"/>
        <charset val="204"/>
      </rPr>
      <t xml:space="preserve"> t-1</t>
    </r>
    <r>
      <rPr>
        <sz val="9"/>
        <color rgb="FF000000"/>
        <rFont val="Arial"/>
        <family val="2"/>
        <charset val="204"/>
      </rPr>
      <t>)</t>
    </r>
  </si>
  <si>
    <r>
      <t>t-1</t>
    </r>
    <r>
      <rPr>
        <sz val="8"/>
        <color rgb="FF000000"/>
        <rFont val="Arial"/>
        <family val="2"/>
        <charset val="204"/>
      </rPr>
      <t>P</t>
    </r>
    <r>
      <rPr>
        <vertAlign val="subscript"/>
        <sz val="8"/>
        <color rgb="FF000000"/>
        <rFont val="Arial"/>
        <family val="2"/>
        <charset val="204"/>
      </rPr>
      <t>x</t>
    </r>
    <r>
      <rPr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Symbol"/>
        <family val="1"/>
        <charset val="2"/>
      </rPr>
      <t>×</t>
    </r>
    <r>
      <rPr>
        <sz val="9"/>
        <color rgb="FF000000"/>
        <rFont val="Arial"/>
        <family val="2"/>
        <charset val="204"/>
      </rPr>
      <t xml:space="preserve"> (1 - w</t>
    </r>
    <r>
      <rPr>
        <vertAlign val="subscript"/>
        <sz val="9"/>
        <color rgb="FF000000"/>
        <rFont val="Arial"/>
        <family val="2"/>
        <charset val="204"/>
      </rPr>
      <t>t-1</t>
    </r>
    <r>
      <rPr>
        <sz val="9"/>
        <color rgb="FF000000"/>
        <rFont val="Arial"/>
        <family val="2"/>
        <charset val="204"/>
      </rPr>
      <t>)</t>
    </r>
  </si>
  <si>
    <r>
      <t>CU</t>
    </r>
    <r>
      <rPr>
        <i/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 xml:space="preserve"> = [Объем услуг]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Symbol"/>
        <family val="1"/>
        <charset val="2"/>
      </rPr>
      <t>×</t>
    </r>
    <r>
      <rPr>
        <i/>
        <sz val="9"/>
        <color rgb="FF000000"/>
        <rFont val="Arial"/>
        <family val="2"/>
        <charset val="204"/>
      </rPr>
      <t xml:space="preserve"> t-1Px × (1 - w</t>
    </r>
    <r>
      <rPr>
        <i/>
        <sz val="8"/>
        <color rgb="FF000000"/>
        <rFont val="Arial"/>
        <family val="2"/>
        <charset val="204"/>
      </rPr>
      <t>t-1</t>
    </r>
    <r>
      <rPr>
        <i/>
        <sz val="9"/>
        <color rgb="FF000000"/>
        <rFont val="Arial"/>
        <family val="2"/>
        <charset val="204"/>
      </rPr>
      <t>)</t>
    </r>
  </si>
  <si>
    <r>
      <t xml:space="preserve">Применяемая ставка дисконтирования в год, </t>
    </r>
    <r>
      <rPr>
        <i/>
        <sz val="9"/>
        <color rgb="FF000000"/>
        <rFont val="Arial"/>
        <family val="2"/>
        <charset val="204"/>
      </rPr>
      <t>i</t>
    </r>
    <r>
      <rPr>
        <sz val="9"/>
        <color rgb="FF000000"/>
        <rFont val="Arial"/>
        <family val="2"/>
        <charset val="204"/>
      </rPr>
      <t>, %</t>
    </r>
  </si>
  <si>
    <r>
      <t xml:space="preserve">Амортизированная МПДУ </t>
    </r>
    <r>
      <rPr>
        <i/>
        <sz val="9"/>
        <color rgb="FF000000"/>
        <rFont val="Arial"/>
        <family val="2"/>
        <charset val="204"/>
      </rPr>
      <t>(высвобождаемая прибыль)</t>
    </r>
  </si>
  <si>
    <r>
      <t xml:space="preserve">AP </t>
    </r>
    <r>
      <rPr>
        <sz val="9"/>
        <color rgb="FF000000"/>
        <rFont val="Symbol"/>
        <family val="1"/>
        <charset val="2"/>
      </rPr>
      <t>×</t>
    </r>
    <r>
      <rPr>
        <sz val="9"/>
        <color rgb="FF000000"/>
        <rFont val="Arial"/>
        <family val="2"/>
        <charset val="204"/>
      </rPr>
      <t xml:space="preserve"> (1 + j)</t>
    </r>
    <r>
      <rPr>
        <vertAlign val="superscript"/>
        <sz val="9"/>
        <color rgb="FF000000"/>
        <rFont val="Arial"/>
        <family val="2"/>
        <charset val="204"/>
      </rPr>
      <t>t-1</t>
    </r>
  </si>
  <si>
    <r>
      <t>∑(AP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Symbol"/>
        <family val="1"/>
        <charset val="2"/>
      </rPr>
      <t>×</t>
    </r>
    <r>
      <rPr>
        <sz val="9"/>
        <color rgb="FF000000"/>
        <rFont val="Arial"/>
        <family val="2"/>
        <charset val="204"/>
      </rPr>
      <t xml:space="preserve"> v</t>
    </r>
    <r>
      <rPr>
        <vertAlign val="superscript"/>
        <sz val="9"/>
        <color rgb="FF000000"/>
        <rFont val="Arial"/>
        <family val="2"/>
        <charset val="204"/>
      </rPr>
      <t>t-1</t>
    </r>
    <r>
      <rPr>
        <sz val="9"/>
        <color rgb="FF000000"/>
        <rFont val="Arial"/>
        <family val="2"/>
        <charset val="204"/>
      </rPr>
      <t>)</t>
    </r>
  </si>
  <si>
    <r>
      <t>CU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 xml:space="preserve"> = ∑(AP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Symbol"/>
        <family val="1"/>
        <charset val="2"/>
      </rPr>
      <t>×</t>
    </r>
    <r>
      <rPr>
        <sz val="9"/>
        <color rgb="FF000000"/>
        <rFont val="Arial"/>
        <family val="2"/>
        <charset val="204"/>
      </rPr>
      <t xml:space="preserve"> v</t>
    </r>
    <r>
      <rPr>
        <vertAlign val="superscript"/>
        <sz val="9"/>
        <color rgb="FF000000"/>
        <rFont val="Arial"/>
        <family val="2"/>
        <charset val="204"/>
      </rPr>
      <t>t-1</t>
    </r>
    <r>
      <rPr>
        <sz val="9"/>
        <color rgb="FF000000"/>
        <rFont val="Arial"/>
        <family val="2"/>
        <charset val="204"/>
      </rPr>
      <t xml:space="preserve">) </t>
    </r>
    <r>
      <rPr>
        <sz val="9"/>
        <color rgb="FF000000"/>
        <rFont val="Symbol"/>
        <family val="1"/>
        <charset val="2"/>
      </rPr>
      <t>×</t>
    </r>
    <r>
      <rPr>
        <sz val="9"/>
        <color rgb="FF000000"/>
        <rFont val="Arial"/>
        <family val="2"/>
        <charset val="204"/>
      </rPr>
      <t xml:space="preserve"> </t>
    </r>
    <r>
      <rPr>
        <vertAlign val="subscript"/>
        <sz val="9"/>
        <color rgb="FF000000"/>
        <rFont val="Arial"/>
        <family val="2"/>
        <charset val="204"/>
      </rPr>
      <t>t-1</t>
    </r>
    <r>
      <rPr>
        <sz val="9"/>
        <color rgb="FF000000"/>
        <rFont val="Arial"/>
        <family val="2"/>
        <charset val="204"/>
      </rPr>
      <t>P</t>
    </r>
    <r>
      <rPr>
        <vertAlign val="subscript"/>
        <sz val="9"/>
        <color rgb="FF000000"/>
        <rFont val="Arial"/>
        <family val="2"/>
        <charset val="204"/>
      </rPr>
      <t>x</t>
    </r>
  </si>
  <si>
    <r>
      <t xml:space="preserve">Доходность, распределяемая на счет в год, </t>
    </r>
    <r>
      <rPr>
        <i/>
        <sz val="9"/>
        <color rgb="FF000000"/>
        <rFont val="Arial"/>
        <family val="2"/>
        <charset val="204"/>
      </rPr>
      <t>g</t>
    </r>
    <r>
      <rPr>
        <sz val="9"/>
        <color rgb="FF000000"/>
        <rFont val="Arial"/>
        <family val="2"/>
        <charset val="204"/>
      </rPr>
      <t>, %</t>
    </r>
  </si>
  <si>
    <t>Остаток по счету</t>
  </si>
  <si>
    <r>
      <t>PV(AP) = ∑(AP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Symbol"/>
        <family val="1"/>
        <charset val="2"/>
      </rPr>
      <t>×</t>
    </r>
    <r>
      <rPr>
        <sz val="9"/>
        <color rgb="FF000000"/>
        <rFont val="Arial"/>
        <family val="2"/>
        <charset val="204"/>
      </rPr>
      <t xml:space="preserve"> v</t>
    </r>
    <r>
      <rPr>
        <vertAlign val="superscript"/>
        <sz val="9"/>
        <color rgb="FF000000"/>
        <rFont val="Arial"/>
        <family val="2"/>
        <charset val="204"/>
      </rPr>
      <t>t-1</t>
    </r>
    <r>
      <rPr>
        <sz val="9"/>
        <color rgb="FF000000"/>
        <rFont val="Arial"/>
        <family val="2"/>
        <charset val="204"/>
      </rPr>
      <t>)</t>
    </r>
  </si>
  <si>
    <t>AV или PV(AP)</t>
  </si>
  <si>
    <t>Пол пенсионера, получающего пожизненную пенсию (уже находится на этапе выплат)</t>
  </si>
  <si>
    <t>Размер установленной негосударственной пенсии в год, руб. (для упрощения предполагается одна выплата в начале года)</t>
  </si>
  <si>
    <t>10.2.	Пример № 6. Пенсионная схема: Инвестиционная с наследованием на этапе накопления, страховая на этапе выплат</t>
  </si>
  <si>
    <r>
      <t xml:space="preserve">Max (SV;AV;DB) / </t>
    </r>
    <r>
      <rPr>
        <sz val="8"/>
        <color rgb="FF000000"/>
        <rFont val="Arial"/>
        <family val="2"/>
        <charset val="204"/>
      </rPr>
      <t>T</t>
    </r>
    <r>
      <rPr>
        <vertAlign val="subscript"/>
        <sz val="8"/>
        <color rgb="FF000000"/>
        <rFont val="Arial"/>
        <family val="2"/>
        <charset val="204"/>
      </rPr>
      <t xml:space="preserve">exp </t>
    </r>
    <r>
      <rPr>
        <sz val="8"/>
        <color rgb="FF000000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>или APt</t>
    </r>
  </si>
  <si>
    <r>
      <t>CU</t>
    </r>
    <r>
      <rPr>
        <i/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 xml:space="preserve"> = [Объем услуг]</t>
    </r>
    <r>
      <rPr>
        <vertAlign val="subscript"/>
        <sz val="9"/>
        <color rgb="FF000000"/>
        <rFont val="Arial"/>
        <family val="2"/>
        <charset val="204"/>
      </rPr>
      <t>t</t>
    </r>
    <r>
      <rPr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Symbol"/>
        <family val="1"/>
        <charset val="2"/>
      </rPr>
      <t>×</t>
    </r>
    <r>
      <rPr>
        <i/>
        <sz val="9"/>
        <color rgb="FF000000"/>
        <rFont val="Arial"/>
        <family val="2"/>
        <charset val="204"/>
      </rPr>
      <t xml:space="preserve"> </t>
    </r>
    <r>
      <rPr>
        <i/>
        <sz val="8"/>
        <color rgb="FF000000"/>
        <rFont val="Arial"/>
        <family val="2"/>
        <charset val="204"/>
      </rPr>
      <t>t-1</t>
    </r>
    <r>
      <rPr>
        <i/>
        <sz val="9"/>
        <color rgb="FF000000"/>
        <rFont val="Arial"/>
        <family val="2"/>
        <charset val="204"/>
      </rPr>
      <t>Px × (1 - w</t>
    </r>
    <r>
      <rPr>
        <i/>
        <sz val="8"/>
        <color rgb="FF000000"/>
        <rFont val="Arial"/>
        <family val="2"/>
        <charset val="204"/>
      </rPr>
      <t>t-1</t>
    </r>
    <r>
      <rPr>
        <i/>
        <sz val="9"/>
        <color rgb="FF000000"/>
        <rFont val="Arial"/>
        <family val="2"/>
        <charset val="204"/>
      </rPr>
      <t>)</t>
    </r>
  </si>
  <si>
    <r>
      <t xml:space="preserve">Max (SV;AV;DB) / </t>
    </r>
    <r>
      <rPr>
        <sz val="8"/>
        <color rgb="FF000000"/>
        <rFont val="Arial"/>
        <family val="2"/>
        <charset val="204"/>
      </rPr>
      <t>T</t>
    </r>
    <r>
      <rPr>
        <vertAlign val="subscript"/>
        <sz val="8"/>
        <color rgb="FF000000"/>
        <rFont val="Arial"/>
        <family val="2"/>
        <charset val="204"/>
      </rPr>
      <t xml:space="preserve">exp </t>
    </r>
    <r>
      <rPr>
        <sz val="8"/>
        <color rgb="FF000000"/>
        <rFont val="Arial"/>
        <family val="2"/>
        <charset val="204"/>
      </rPr>
      <t xml:space="preserve"> × vt-1 </t>
    </r>
    <r>
      <rPr>
        <sz val="9"/>
        <color rgb="FF000000"/>
        <rFont val="Arial"/>
        <family val="2"/>
        <charset val="204"/>
      </rPr>
      <t>или APt × vt-1</t>
    </r>
  </si>
  <si>
    <t xml:space="preserve">На этапе выплат: периодические дисконтированные выплаты, отражающие как страховые услуги, так и инвестиционные </t>
  </si>
  <si>
    <t>10.3.	Пример № 7. Пенсионная схема: Инвестиционная с наследованием на этапе накопления и выплат</t>
  </si>
  <si>
    <t>на этапе выплат: выплата срочной пенсии, выплаты по расторжению или смерти исходя из остатка на счете.</t>
  </si>
  <si>
    <t>Фонд предполагает, что таким образом по договору оказывает услуги только связанные с получением инвестиционного дохода</t>
  </si>
  <si>
    <t>Для иллюстративных целей, в отличие от примера 3, где дисконтируются все будущие выплаты, в данном примере рассматривается только выплаты в каждый период времени</t>
  </si>
  <si>
    <t xml:space="preserve">На этапе накопления: максимальная выплата - max(SV;AV;DB) - максимальная выплата по страхованию как максимум из выкупной, наследственной суммы и остатка на счете, взвешиваемая по ожидаемому периоду выплат, установленному тарифами фонда, и отражающая как страховые услуги, так и инвестиционные </t>
  </si>
  <si>
    <t>Для иллюстративных целей, в отличие от примера 2, где дисконтирование отсутствует,  в данном примере также учитывается дисконтирование</t>
  </si>
  <si>
    <t xml:space="preserve">Вероятность дожития и не расторжения </t>
  </si>
  <si>
    <t>Подход основан на предположении соответствия договора требованиям пункта В119В МСФО (IFRS) 17</t>
  </si>
  <si>
    <t>На этапе накопления - максимальная выплата - max(SV;AV;DB) - максимальная выплата по страхованию как максимум из выкупной, наследственной суммы и остатка на счете.</t>
  </si>
  <si>
    <t>Для иллюстративных целей, в отличие от примера 2, где остатки по счетам приводятся "нормализуется" к рентным выплатам, в этом примере показан обратный подход - выплаты приводятся к обязательствам</t>
  </si>
  <si>
    <t>Вероятность дожития и не расторжения «до услуг»</t>
  </si>
  <si>
    <t>Подход основан на не дисконтированной периодической пенсионной выплате</t>
  </si>
  <si>
    <t xml:space="preserve">На этапе накопления: максимальная выплата - max(SV;AV;DB) - максимальная выплата по страхованию как максимум из выкупной, наследственной суммы и остатка на счете, взвешиваемая по ожидаемому периоду выплат, установленному законодательно, и отражающая как страховые услуги, так и инвестиционные </t>
  </si>
  <si>
    <t>Таким образом,  в качестве объема услуг учитывается ожидаемый к распределению инвестиционный доход по счетам участников и вкладчиков</t>
  </si>
  <si>
    <t>финансовая рента по ставке 3,5% на 5 лет - 4,6731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</si>
</sst>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0.0"/>
    <numFmt numFmtId="166" formatCode="0.000"/>
    <numFmt numFmtId="167" formatCode="0.0%"/>
    <numFmt numFmtId="168" formatCode="_-* #,##0\ _₽_-;\-* #,##0\ _₽_-;_-* &quot;-&quot;??\ _₽_-;_-@_-"/>
    <numFmt numFmtId="169" formatCode="#,##0.0"/>
    <numFmt numFmtId="170" formatCode="#,##0.00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0.5"/>
      <name val="Times New Roman Cyr"/>
      <charset val="204"/>
    </font>
    <font>
      <b/>
      <sz val="10"/>
      <name val="Times New Roman Cyr"/>
      <charset val="204"/>
    </font>
    <font>
      <sz val="9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vertAlign val="subscript"/>
      <sz val="9"/>
      <color rgb="FF000000"/>
      <name val="Arial"/>
      <family val="2"/>
      <charset val="204"/>
    </font>
    <font>
      <sz val="9"/>
      <color rgb="FF000000"/>
      <name val="Symbol"/>
      <family val="1"/>
      <charset val="2"/>
    </font>
    <font>
      <i/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vertAlign val="superscript"/>
      <sz val="9"/>
      <color rgb="FF000000"/>
      <name val="Arial"/>
      <family val="2"/>
      <charset val="204"/>
    </font>
    <font>
      <i/>
      <vertAlign val="subscript"/>
      <sz val="9"/>
      <color rgb="FF000000"/>
      <name val="Arial"/>
      <family val="2"/>
      <charset val="204"/>
    </font>
    <font>
      <vertAlign val="subscript"/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47">
    <xf numFmtId="0" fontId="0" fillId="0" borderId="0" xfId="0"/>
    <xf numFmtId="0" fontId="6" fillId="0" borderId="0" xfId="2" applyFont="1"/>
    <xf numFmtId="49" fontId="8" fillId="0" borderId="1" xfId="2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49" fontId="6" fillId="0" borderId="5" xfId="2" applyNumberFormat="1" applyFont="1" applyBorder="1" applyAlignment="1">
      <alignment horizontal="center" wrapText="1"/>
    </xf>
    <xf numFmtId="0" fontId="6" fillId="0" borderId="5" xfId="2" applyFont="1" applyBorder="1" applyAlignment="1">
      <alignment horizontal="center" wrapText="1"/>
    </xf>
    <xf numFmtId="49" fontId="6" fillId="0" borderId="6" xfId="2" applyNumberFormat="1" applyFont="1" applyBorder="1" applyAlignment="1">
      <alignment horizontal="center" wrapText="1"/>
    </xf>
    <xf numFmtId="0" fontId="6" fillId="0" borderId="6" xfId="2" applyFont="1" applyBorder="1" applyAlignment="1">
      <alignment horizontal="center" wrapText="1"/>
    </xf>
    <xf numFmtId="49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0" xfId="0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168" fontId="19" fillId="2" borderId="0" xfId="1" applyNumberFormat="1" applyFont="1" applyFill="1" applyBorder="1" applyAlignment="1">
      <alignment horizontal="center"/>
    </xf>
    <xf numFmtId="9" fontId="19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1" fillId="2" borderId="0" xfId="0" applyFont="1" applyFill="1"/>
    <xf numFmtId="3" fontId="11" fillId="2" borderId="1" xfId="0" applyNumberFormat="1" applyFont="1" applyFill="1" applyBorder="1" applyAlignment="1">
      <alignment horizontal="center" vertical="center"/>
    </xf>
    <xf numFmtId="168" fontId="11" fillId="2" borderId="0" xfId="1" applyNumberFormat="1" applyFont="1" applyFill="1" applyBorder="1" applyAlignment="1">
      <alignment horizontal="center"/>
    </xf>
    <xf numFmtId="168" fontId="11" fillId="2" borderId="1" xfId="1" applyNumberFormat="1" applyFont="1" applyFill="1" applyBorder="1" applyAlignment="1">
      <alignment vertical="center"/>
    </xf>
    <xf numFmtId="9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9" fontId="1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165" fontId="9" fillId="2" borderId="4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168" fontId="11" fillId="2" borderId="0" xfId="1" applyNumberFormat="1" applyFont="1" applyFill="1" applyBorder="1" applyAlignment="1"/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168" fontId="11" fillId="2" borderId="1" xfId="1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9" fontId="19" fillId="2" borderId="1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/>
    <xf numFmtId="9" fontId="11" fillId="2" borderId="0" xfId="0" applyNumberFormat="1" applyFont="1" applyFill="1" applyBorder="1" applyAlignment="1"/>
    <xf numFmtId="9" fontId="11" fillId="2" borderId="0" xfId="0" applyNumberFormat="1" applyFont="1" applyFill="1" applyBorder="1" applyAlignment="1">
      <alignment vertical="center" wrapText="1"/>
    </xf>
    <xf numFmtId="168" fontId="11" fillId="2" borderId="0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167" fontId="9" fillId="2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3" fontId="11" fillId="2" borderId="1" xfId="1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vertical="center" wrapText="1"/>
    </xf>
    <xf numFmtId="9" fontId="12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vertical="center"/>
    </xf>
    <xf numFmtId="1" fontId="11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vertical="center" wrapText="1"/>
    </xf>
    <xf numFmtId="168" fontId="9" fillId="2" borderId="1" xfId="1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 wrapText="1"/>
    </xf>
    <xf numFmtId="9" fontId="11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8" fontId="11" fillId="2" borderId="0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1" fillId="2" borderId="1" xfId="0" applyFont="1" applyFill="1" applyBorder="1"/>
    <xf numFmtId="0" fontId="11" fillId="2" borderId="0" xfId="0" applyFont="1" applyFill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3" fontId="11" fillId="2" borderId="1" xfId="1" applyNumberFormat="1" applyFont="1" applyFill="1" applyBorder="1" applyAlignment="1">
      <alignment vertical="center"/>
    </xf>
    <xf numFmtId="9" fontId="9" fillId="2" borderId="1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/>
    </xf>
    <xf numFmtId="3" fontId="9" fillId="2" borderId="8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167" fontId="9" fillId="2" borderId="8" xfId="0" applyNumberFormat="1" applyFont="1" applyFill="1" applyBorder="1" applyAlignment="1">
      <alignment vertical="center" wrapText="1"/>
    </xf>
    <xf numFmtId="169" fontId="9" fillId="2" borderId="1" xfId="0" applyNumberFormat="1" applyFont="1" applyFill="1" applyBorder="1" applyAlignment="1">
      <alignment vertical="center" wrapText="1"/>
    </xf>
    <xf numFmtId="166" fontId="11" fillId="2" borderId="1" xfId="0" applyNumberFormat="1" applyFont="1" applyFill="1" applyBorder="1"/>
    <xf numFmtId="168" fontId="11" fillId="2" borderId="1" xfId="1" applyNumberFormat="1" applyFont="1" applyFill="1" applyBorder="1"/>
    <xf numFmtId="1" fontId="11" fillId="2" borderId="1" xfId="0" applyNumberFormat="1" applyFont="1" applyFill="1" applyBorder="1" applyAlignment="1">
      <alignment horizontal="center"/>
    </xf>
    <xf numFmtId="168" fontId="9" fillId="2" borderId="8" xfId="0" applyNumberFormat="1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vertical="center"/>
    </xf>
    <xf numFmtId="9" fontId="9" fillId="2" borderId="8" xfId="0" applyNumberFormat="1" applyFont="1" applyFill="1" applyBorder="1" applyAlignment="1">
      <alignment vertical="center" wrapText="1"/>
    </xf>
    <xf numFmtId="3" fontId="11" fillId="2" borderId="8" xfId="0" applyNumberFormat="1" applyFont="1" applyFill="1" applyBorder="1" applyAlignment="1">
      <alignment horizontal="center" vertical="center"/>
    </xf>
    <xf numFmtId="9" fontId="9" fillId="2" borderId="8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9" fontId="11" fillId="2" borderId="8" xfId="0" applyNumberFormat="1" applyFont="1" applyFill="1" applyBorder="1" applyAlignment="1">
      <alignment horizontal="center" vertical="center"/>
    </xf>
    <xf numFmtId="9" fontId="11" fillId="2" borderId="8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/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/>
    <xf numFmtId="0" fontId="11" fillId="2" borderId="8" xfId="0" applyFont="1" applyFill="1" applyBorder="1" applyAlignment="1">
      <alignment horizontal="center"/>
    </xf>
    <xf numFmtId="9" fontId="11" fillId="2" borderId="8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1" fontId="11" fillId="2" borderId="8" xfId="0" applyNumberFormat="1" applyFont="1" applyFill="1" applyBorder="1" applyAlignment="1">
      <alignment horizontal="center" vertical="center"/>
    </xf>
    <xf numFmtId="165" fontId="9" fillId="2" borderId="8" xfId="0" applyNumberFormat="1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167" fontId="11" fillId="2" borderId="1" xfId="0" applyNumberFormat="1" applyFont="1" applyFill="1" applyBorder="1" applyAlignment="1">
      <alignment horizontal="center"/>
    </xf>
    <xf numFmtId="9" fontId="11" fillId="2" borderId="1" xfId="0" applyNumberFormat="1" applyFont="1" applyFill="1" applyBorder="1" applyAlignment="1">
      <alignment horizontal="center" wrapText="1"/>
    </xf>
    <xf numFmtId="167" fontId="11" fillId="2" borderId="0" xfId="0" applyNumberFormat="1" applyFont="1" applyFill="1" applyBorder="1" applyAlignment="1"/>
    <xf numFmtId="168" fontId="9" fillId="2" borderId="1" xfId="0" applyNumberFormat="1" applyFont="1" applyFill="1" applyBorder="1" applyAlignment="1">
      <alignment vertical="center" wrapText="1"/>
    </xf>
    <xf numFmtId="168" fontId="11" fillId="2" borderId="0" xfId="1" applyNumberFormat="1" applyFont="1" applyFill="1" applyBorder="1"/>
    <xf numFmtId="167" fontId="9" fillId="2" borderId="0" xfId="0" applyNumberFormat="1" applyFont="1" applyFill="1" applyBorder="1" applyAlignment="1">
      <alignment vertical="center" wrapText="1"/>
    </xf>
    <xf numFmtId="168" fontId="9" fillId="2" borderId="0" xfId="1" applyNumberFormat="1" applyFont="1" applyFill="1" applyBorder="1" applyAlignment="1">
      <alignment vertical="center" wrapText="1"/>
    </xf>
    <xf numFmtId="164" fontId="11" fillId="2" borderId="0" xfId="1" applyFont="1" applyFill="1"/>
    <xf numFmtId="170" fontId="11" fillId="2" borderId="0" xfId="0" applyNumberFormat="1" applyFont="1" applyFill="1"/>
    <xf numFmtId="4" fontId="11" fillId="2" borderId="0" xfId="0" applyNumberFormat="1" applyFont="1" applyFill="1" applyBorder="1" applyAlignment="1">
      <alignment vertical="center"/>
    </xf>
    <xf numFmtId="49" fontId="5" fillId="0" borderId="0" xfId="2" applyNumberFormat="1" applyFont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8" fontId="11" fillId="2" borderId="1" xfId="1" applyNumberFormat="1" applyFont="1" applyFill="1" applyBorder="1" applyAlignment="1">
      <alignment horizontal="center"/>
    </xf>
    <xf numFmtId="168" fontId="11" fillId="2" borderId="2" xfId="1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68" fontId="11" fillId="2" borderId="7" xfId="1" applyNumberFormat="1" applyFont="1" applyFill="1" applyBorder="1" applyAlignment="1">
      <alignment horizontal="center"/>
    </xf>
    <xf numFmtId="168" fontId="11" fillId="2" borderId="9" xfId="1" applyNumberFormat="1" applyFont="1" applyFill="1" applyBorder="1" applyAlignment="1">
      <alignment horizontal="center"/>
    </xf>
    <xf numFmtId="168" fontId="11" fillId="2" borderId="8" xfId="1" applyNumberFormat="1" applyFont="1" applyFill="1" applyBorder="1" applyAlignment="1">
      <alignment horizontal="center"/>
    </xf>
    <xf numFmtId="168" fontId="11" fillId="2" borderId="1" xfId="1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Обычный 2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996950</xdr:colOff>
      <xdr:row>13</xdr:row>
      <xdr:rowOff>12700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41037E2-D9C4-405F-9A2C-FC348F0F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2044700"/>
          <a:ext cx="996950" cy="19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208644</xdr:colOff>
      <xdr:row>46</xdr:row>
      <xdr:rowOff>99786</xdr:rowOff>
    </xdr:from>
    <xdr:to>
      <xdr:col>1</xdr:col>
      <xdr:colOff>3811815</xdr:colOff>
      <xdr:row>50</xdr:row>
      <xdr:rowOff>60779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8DE3ABF-7EA6-4DD1-BA5E-BA5D1659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644" y="7093857"/>
          <a:ext cx="3848100" cy="541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</xdr:col>
      <xdr:colOff>1492250</xdr:colOff>
      <xdr:row>16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A673F0-B818-493F-AF09-880967CCE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959100"/>
          <a:ext cx="149225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544285</xdr:colOff>
      <xdr:row>52</xdr:row>
      <xdr:rowOff>45357</xdr:rowOff>
    </xdr:from>
    <xdr:to>
      <xdr:col>1</xdr:col>
      <xdr:colOff>3463471</xdr:colOff>
      <xdr:row>56</xdr:row>
      <xdr:rowOff>16329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8D3744D-8E84-45C8-BE53-0C68421E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5" y="9697357"/>
          <a:ext cx="3517900" cy="696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</xdr:col>
      <xdr:colOff>1289050</xdr:colOff>
      <xdr:row>19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C5A68A-4A25-4D96-BAB9-1D337F73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263900"/>
          <a:ext cx="1289050" cy="19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59</xdr:row>
      <xdr:rowOff>0</xdr:rowOff>
    </xdr:from>
    <xdr:to>
      <xdr:col>1</xdr:col>
      <xdr:colOff>4216400</xdr:colOff>
      <xdr:row>62</xdr:row>
      <xdr:rowOff>69850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55B6DF-607D-4435-9EA1-18277E65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9975850"/>
          <a:ext cx="42164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4"/>
  <sheetViews>
    <sheetView workbookViewId="0">
      <selection activeCell="E3" sqref="E3:F104"/>
    </sheetView>
  </sheetViews>
  <sheetFormatPr defaultColWidth="13.81640625" defaultRowHeight="14" x14ac:dyDescent="0.3"/>
  <cols>
    <col min="1" max="1" width="9.7265625" style="9" customWidth="1"/>
    <col min="2" max="2" width="19.7265625" style="10" customWidth="1"/>
    <col min="3" max="3" width="19.7265625" style="1" customWidth="1"/>
    <col min="4" max="248" width="9.1796875" style="1" customWidth="1"/>
    <col min="249" max="249" width="7.26953125" style="1" customWidth="1"/>
    <col min="250" max="250" width="17.7265625" style="1" customWidth="1"/>
    <col min="251" max="251" width="17.1796875" style="1" customWidth="1"/>
    <col min="252" max="252" width="12.7265625" style="1" customWidth="1"/>
    <col min="253" max="253" width="13.7265625" style="1" customWidth="1"/>
    <col min="254" max="256" width="13.81640625" style="1"/>
    <col min="257" max="257" width="9.7265625" style="1" customWidth="1"/>
    <col min="258" max="259" width="19.7265625" style="1" customWidth="1"/>
    <col min="260" max="504" width="9.1796875" style="1" customWidth="1"/>
    <col min="505" max="505" width="7.26953125" style="1" customWidth="1"/>
    <col min="506" max="506" width="17.7265625" style="1" customWidth="1"/>
    <col min="507" max="507" width="17.1796875" style="1" customWidth="1"/>
    <col min="508" max="508" width="12.7265625" style="1" customWidth="1"/>
    <col min="509" max="509" width="13.7265625" style="1" customWidth="1"/>
    <col min="510" max="512" width="13.81640625" style="1"/>
    <col min="513" max="513" width="9.7265625" style="1" customWidth="1"/>
    <col min="514" max="515" width="19.7265625" style="1" customWidth="1"/>
    <col min="516" max="760" width="9.1796875" style="1" customWidth="1"/>
    <col min="761" max="761" width="7.26953125" style="1" customWidth="1"/>
    <col min="762" max="762" width="17.7265625" style="1" customWidth="1"/>
    <col min="763" max="763" width="17.1796875" style="1" customWidth="1"/>
    <col min="764" max="764" width="12.7265625" style="1" customWidth="1"/>
    <col min="765" max="765" width="13.7265625" style="1" customWidth="1"/>
    <col min="766" max="768" width="13.81640625" style="1"/>
    <col min="769" max="769" width="9.7265625" style="1" customWidth="1"/>
    <col min="770" max="771" width="19.7265625" style="1" customWidth="1"/>
    <col min="772" max="1016" width="9.1796875" style="1" customWidth="1"/>
    <col min="1017" max="1017" width="7.26953125" style="1" customWidth="1"/>
    <col min="1018" max="1018" width="17.7265625" style="1" customWidth="1"/>
    <col min="1019" max="1019" width="17.1796875" style="1" customWidth="1"/>
    <col min="1020" max="1020" width="12.7265625" style="1" customWidth="1"/>
    <col min="1021" max="1021" width="13.7265625" style="1" customWidth="1"/>
    <col min="1022" max="1024" width="13.81640625" style="1"/>
    <col min="1025" max="1025" width="9.7265625" style="1" customWidth="1"/>
    <col min="1026" max="1027" width="19.7265625" style="1" customWidth="1"/>
    <col min="1028" max="1272" width="9.1796875" style="1" customWidth="1"/>
    <col min="1273" max="1273" width="7.26953125" style="1" customWidth="1"/>
    <col min="1274" max="1274" width="17.7265625" style="1" customWidth="1"/>
    <col min="1275" max="1275" width="17.1796875" style="1" customWidth="1"/>
    <col min="1276" max="1276" width="12.7265625" style="1" customWidth="1"/>
    <col min="1277" max="1277" width="13.7265625" style="1" customWidth="1"/>
    <col min="1278" max="1280" width="13.81640625" style="1"/>
    <col min="1281" max="1281" width="9.7265625" style="1" customWidth="1"/>
    <col min="1282" max="1283" width="19.7265625" style="1" customWidth="1"/>
    <col min="1284" max="1528" width="9.1796875" style="1" customWidth="1"/>
    <col min="1529" max="1529" width="7.26953125" style="1" customWidth="1"/>
    <col min="1530" max="1530" width="17.7265625" style="1" customWidth="1"/>
    <col min="1531" max="1531" width="17.1796875" style="1" customWidth="1"/>
    <col min="1532" max="1532" width="12.7265625" style="1" customWidth="1"/>
    <col min="1533" max="1533" width="13.7265625" style="1" customWidth="1"/>
    <col min="1534" max="1536" width="13.81640625" style="1"/>
    <col min="1537" max="1537" width="9.7265625" style="1" customWidth="1"/>
    <col min="1538" max="1539" width="19.7265625" style="1" customWidth="1"/>
    <col min="1540" max="1784" width="9.1796875" style="1" customWidth="1"/>
    <col min="1785" max="1785" width="7.26953125" style="1" customWidth="1"/>
    <col min="1786" max="1786" width="17.7265625" style="1" customWidth="1"/>
    <col min="1787" max="1787" width="17.1796875" style="1" customWidth="1"/>
    <col min="1788" max="1788" width="12.7265625" style="1" customWidth="1"/>
    <col min="1789" max="1789" width="13.7265625" style="1" customWidth="1"/>
    <col min="1790" max="1792" width="13.81640625" style="1"/>
    <col min="1793" max="1793" width="9.7265625" style="1" customWidth="1"/>
    <col min="1794" max="1795" width="19.7265625" style="1" customWidth="1"/>
    <col min="1796" max="2040" width="9.1796875" style="1" customWidth="1"/>
    <col min="2041" max="2041" width="7.26953125" style="1" customWidth="1"/>
    <col min="2042" max="2042" width="17.7265625" style="1" customWidth="1"/>
    <col min="2043" max="2043" width="17.1796875" style="1" customWidth="1"/>
    <col min="2044" max="2044" width="12.7265625" style="1" customWidth="1"/>
    <col min="2045" max="2045" width="13.7265625" style="1" customWidth="1"/>
    <col min="2046" max="2048" width="13.81640625" style="1"/>
    <col min="2049" max="2049" width="9.7265625" style="1" customWidth="1"/>
    <col min="2050" max="2051" width="19.7265625" style="1" customWidth="1"/>
    <col min="2052" max="2296" width="9.1796875" style="1" customWidth="1"/>
    <col min="2297" max="2297" width="7.26953125" style="1" customWidth="1"/>
    <col min="2298" max="2298" width="17.7265625" style="1" customWidth="1"/>
    <col min="2299" max="2299" width="17.1796875" style="1" customWidth="1"/>
    <col min="2300" max="2300" width="12.7265625" style="1" customWidth="1"/>
    <col min="2301" max="2301" width="13.7265625" style="1" customWidth="1"/>
    <col min="2302" max="2304" width="13.81640625" style="1"/>
    <col min="2305" max="2305" width="9.7265625" style="1" customWidth="1"/>
    <col min="2306" max="2307" width="19.7265625" style="1" customWidth="1"/>
    <col min="2308" max="2552" width="9.1796875" style="1" customWidth="1"/>
    <col min="2553" max="2553" width="7.26953125" style="1" customWidth="1"/>
    <col min="2554" max="2554" width="17.7265625" style="1" customWidth="1"/>
    <col min="2555" max="2555" width="17.1796875" style="1" customWidth="1"/>
    <col min="2556" max="2556" width="12.7265625" style="1" customWidth="1"/>
    <col min="2557" max="2557" width="13.7265625" style="1" customWidth="1"/>
    <col min="2558" max="2560" width="13.81640625" style="1"/>
    <col min="2561" max="2561" width="9.7265625" style="1" customWidth="1"/>
    <col min="2562" max="2563" width="19.7265625" style="1" customWidth="1"/>
    <col min="2564" max="2808" width="9.1796875" style="1" customWidth="1"/>
    <col min="2809" max="2809" width="7.26953125" style="1" customWidth="1"/>
    <col min="2810" max="2810" width="17.7265625" style="1" customWidth="1"/>
    <col min="2811" max="2811" width="17.1796875" style="1" customWidth="1"/>
    <col min="2812" max="2812" width="12.7265625" style="1" customWidth="1"/>
    <col min="2813" max="2813" width="13.7265625" style="1" customWidth="1"/>
    <col min="2814" max="2816" width="13.81640625" style="1"/>
    <col min="2817" max="2817" width="9.7265625" style="1" customWidth="1"/>
    <col min="2818" max="2819" width="19.7265625" style="1" customWidth="1"/>
    <col min="2820" max="3064" width="9.1796875" style="1" customWidth="1"/>
    <col min="3065" max="3065" width="7.26953125" style="1" customWidth="1"/>
    <col min="3066" max="3066" width="17.7265625" style="1" customWidth="1"/>
    <col min="3067" max="3067" width="17.1796875" style="1" customWidth="1"/>
    <col min="3068" max="3068" width="12.7265625" style="1" customWidth="1"/>
    <col min="3069" max="3069" width="13.7265625" style="1" customWidth="1"/>
    <col min="3070" max="3072" width="13.81640625" style="1"/>
    <col min="3073" max="3073" width="9.7265625" style="1" customWidth="1"/>
    <col min="3074" max="3075" width="19.7265625" style="1" customWidth="1"/>
    <col min="3076" max="3320" width="9.1796875" style="1" customWidth="1"/>
    <col min="3321" max="3321" width="7.26953125" style="1" customWidth="1"/>
    <col min="3322" max="3322" width="17.7265625" style="1" customWidth="1"/>
    <col min="3323" max="3323" width="17.1796875" style="1" customWidth="1"/>
    <col min="3324" max="3324" width="12.7265625" style="1" customWidth="1"/>
    <col min="3325" max="3325" width="13.7265625" style="1" customWidth="1"/>
    <col min="3326" max="3328" width="13.81640625" style="1"/>
    <col min="3329" max="3329" width="9.7265625" style="1" customWidth="1"/>
    <col min="3330" max="3331" width="19.7265625" style="1" customWidth="1"/>
    <col min="3332" max="3576" width="9.1796875" style="1" customWidth="1"/>
    <col min="3577" max="3577" width="7.26953125" style="1" customWidth="1"/>
    <col min="3578" max="3578" width="17.7265625" style="1" customWidth="1"/>
    <col min="3579" max="3579" width="17.1796875" style="1" customWidth="1"/>
    <col min="3580" max="3580" width="12.7265625" style="1" customWidth="1"/>
    <col min="3581" max="3581" width="13.7265625" style="1" customWidth="1"/>
    <col min="3582" max="3584" width="13.81640625" style="1"/>
    <col min="3585" max="3585" width="9.7265625" style="1" customWidth="1"/>
    <col min="3586" max="3587" width="19.7265625" style="1" customWidth="1"/>
    <col min="3588" max="3832" width="9.1796875" style="1" customWidth="1"/>
    <col min="3833" max="3833" width="7.26953125" style="1" customWidth="1"/>
    <col min="3834" max="3834" width="17.7265625" style="1" customWidth="1"/>
    <col min="3835" max="3835" width="17.1796875" style="1" customWidth="1"/>
    <col min="3836" max="3836" width="12.7265625" style="1" customWidth="1"/>
    <col min="3837" max="3837" width="13.7265625" style="1" customWidth="1"/>
    <col min="3838" max="3840" width="13.81640625" style="1"/>
    <col min="3841" max="3841" width="9.7265625" style="1" customWidth="1"/>
    <col min="3842" max="3843" width="19.7265625" style="1" customWidth="1"/>
    <col min="3844" max="4088" width="9.1796875" style="1" customWidth="1"/>
    <col min="4089" max="4089" width="7.26953125" style="1" customWidth="1"/>
    <col min="4090" max="4090" width="17.7265625" style="1" customWidth="1"/>
    <col min="4091" max="4091" width="17.1796875" style="1" customWidth="1"/>
    <col min="4092" max="4092" width="12.7265625" style="1" customWidth="1"/>
    <col min="4093" max="4093" width="13.7265625" style="1" customWidth="1"/>
    <col min="4094" max="4096" width="13.81640625" style="1"/>
    <col min="4097" max="4097" width="9.7265625" style="1" customWidth="1"/>
    <col min="4098" max="4099" width="19.7265625" style="1" customWidth="1"/>
    <col min="4100" max="4344" width="9.1796875" style="1" customWidth="1"/>
    <col min="4345" max="4345" width="7.26953125" style="1" customWidth="1"/>
    <col min="4346" max="4346" width="17.7265625" style="1" customWidth="1"/>
    <col min="4347" max="4347" width="17.1796875" style="1" customWidth="1"/>
    <col min="4348" max="4348" width="12.7265625" style="1" customWidth="1"/>
    <col min="4349" max="4349" width="13.7265625" style="1" customWidth="1"/>
    <col min="4350" max="4352" width="13.81640625" style="1"/>
    <col min="4353" max="4353" width="9.7265625" style="1" customWidth="1"/>
    <col min="4354" max="4355" width="19.7265625" style="1" customWidth="1"/>
    <col min="4356" max="4600" width="9.1796875" style="1" customWidth="1"/>
    <col min="4601" max="4601" width="7.26953125" style="1" customWidth="1"/>
    <col min="4602" max="4602" width="17.7265625" style="1" customWidth="1"/>
    <col min="4603" max="4603" width="17.1796875" style="1" customWidth="1"/>
    <col min="4604" max="4604" width="12.7265625" style="1" customWidth="1"/>
    <col min="4605" max="4605" width="13.7265625" style="1" customWidth="1"/>
    <col min="4606" max="4608" width="13.81640625" style="1"/>
    <col min="4609" max="4609" width="9.7265625" style="1" customWidth="1"/>
    <col min="4610" max="4611" width="19.7265625" style="1" customWidth="1"/>
    <col min="4612" max="4856" width="9.1796875" style="1" customWidth="1"/>
    <col min="4857" max="4857" width="7.26953125" style="1" customWidth="1"/>
    <col min="4858" max="4858" width="17.7265625" style="1" customWidth="1"/>
    <col min="4859" max="4859" width="17.1796875" style="1" customWidth="1"/>
    <col min="4860" max="4860" width="12.7265625" style="1" customWidth="1"/>
    <col min="4861" max="4861" width="13.7265625" style="1" customWidth="1"/>
    <col min="4862" max="4864" width="13.81640625" style="1"/>
    <col min="4865" max="4865" width="9.7265625" style="1" customWidth="1"/>
    <col min="4866" max="4867" width="19.7265625" style="1" customWidth="1"/>
    <col min="4868" max="5112" width="9.1796875" style="1" customWidth="1"/>
    <col min="5113" max="5113" width="7.26953125" style="1" customWidth="1"/>
    <col min="5114" max="5114" width="17.7265625" style="1" customWidth="1"/>
    <col min="5115" max="5115" width="17.1796875" style="1" customWidth="1"/>
    <col min="5116" max="5116" width="12.7265625" style="1" customWidth="1"/>
    <col min="5117" max="5117" width="13.7265625" style="1" customWidth="1"/>
    <col min="5118" max="5120" width="13.81640625" style="1"/>
    <col min="5121" max="5121" width="9.7265625" style="1" customWidth="1"/>
    <col min="5122" max="5123" width="19.7265625" style="1" customWidth="1"/>
    <col min="5124" max="5368" width="9.1796875" style="1" customWidth="1"/>
    <col min="5369" max="5369" width="7.26953125" style="1" customWidth="1"/>
    <col min="5370" max="5370" width="17.7265625" style="1" customWidth="1"/>
    <col min="5371" max="5371" width="17.1796875" style="1" customWidth="1"/>
    <col min="5372" max="5372" width="12.7265625" style="1" customWidth="1"/>
    <col min="5373" max="5373" width="13.7265625" style="1" customWidth="1"/>
    <col min="5374" max="5376" width="13.81640625" style="1"/>
    <col min="5377" max="5377" width="9.7265625" style="1" customWidth="1"/>
    <col min="5378" max="5379" width="19.7265625" style="1" customWidth="1"/>
    <col min="5380" max="5624" width="9.1796875" style="1" customWidth="1"/>
    <col min="5625" max="5625" width="7.26953125" style="1" customWidth="1"/>
    <col min="5626" max="5626" width="17.7265625" style="1" customWidth="1"/>
    <col min="5627" max="5627" width="17.1796875" style="1" customWidth="1"/>
    <col min="5628" max="5628" width="12.7265625" style="1" customWidth="1"/>
    <col min="5629" max="5629" width="13.7265625" style="1" customWidth="1"/>
    <col min="5630" max="5632" width="13.81640625" style="1"/>
    <col min="5633" max="5633" width="9.7265625" style="1" customWidth="1"/>
    <col min="5634" max="5635" width="19.7265625" style="1" customWidth="1"/>
    <col min="5636" max="5880" width="9.1796875" style="1" customWidth="1"/>
    <col min="5881" max="5881" width="7.26953125" style="1" customWidth="1"/>
    <col min="5882" max="5882" width="17.7265625" style="1" customWidth="1"/>
    <col min="5883" max="5883" width="17.1796875" style="1" customWidth="1"/>
    <col min="5884" max="5884" width="12.7265625" style="1" customWidth="1"/>
    <col min="5885" max="5885" width="13.7265625" style="1" customWidth="1"/>
    <col min="5886" max="5888" width="13.81640625" style="1"/>
    <col min="5889" max="5889" width="9.7265625" style="1" customWidth="1"/>
    <col min="5890" max="5891" width="19.7265625" style="1" customWidth="1"/>
    <col min="5892" max="6136" width="9.1796875" style="1" customWidth="1"/>
    <col min="6137" max="6137" width="7.26953125" style="1" customWidth="1"/>
    <col min="6138" max="6138" width="17.7265625" style="1" customWidth="1"/>
    <col min="6139" max="6139" width="17.1796875" style="1" customWidth="1"/>
    <col min="6140" max="6140" width="12.7265625" style="1" customWidth="1"/>
    <col min="6141" max="6141" width="13.7265625" style="1" customWidth="1"/>
    <col min="6142" max="6144" width="13.81640625" style="1"/>
    <col min="6145" max="6145" width="9.7265625" style="1" customWidth="1"/>
    <col min="6146" max="6147" width="19.7265625" style="1" customWidth="1"/>
    <col min="6148" max="6392" width="9.1796875" style="1" customWidth="1"/>
    <col min="6393" max="6393" width="7.26953125" style="1" customWidth="1"/>
    <col min="6394" max="6394" width="17.7265625" style="1" customWidth="1"/>
    <col min="6395" max="6395" width="17.1796875" style="1" customWidth="1"/>
    <col min="6396" max="6396" width="12.7265625" style="1" customWidth="1"/>
    <col min="6397" max="6397" width="13.7265625" style="1" customWidth="1"/>
    <col min="6398" max="6400" width="13.81640625" style="1"/>
    <col min="6401" max="6401" width="9.7265625" style="1" customWidth="1"/>
    <col min="6402" max="6403" width="19.7265625" style="1" customWidth="1"/>
    <col min="6404" max="6648" width="9.1796875" style="1" customWidth="1"/>
    <col min="6649" max="6649" width="7.26953125" style="1" customWidth="1"/>
    <col min="6650" max="6650" width="17.7265625" style="1" customWidth="1"/>
    <col min="6651" max="6651" width="17.1796875" style="1" customWidth="1"/>
    <col min="6652" max="6652" width="12.7265625" style="1" customWidth="1"/>
    <col min="6653" max="6653" width="13.7265625" style="1" customWidth="1"/>
    <col min="6654" max="6656" width="13.81640625" style="1"/>
    <col min="6657" max="6657" width="9.7265625" style="1" customWidth="1"/>
    <col min="6658" max="6659" width="19.7265625" style="1" customWidth="1"/>
    <col min="6660" max="6904" width="9.1796875" style="1" customWidth="1"/>
    <col min="6905" max="6905" width="7.26953125" style="1" customWidth="1"/>
    <col min="6906" max="6906" width="17.7265625" style="1" customWidth="1"/>
    <col min="6907" max="6907" width="17.1796875" style="1" customWidth="1"/>
    <col min="6908" max="6908" width="12.7265625" style="1" customWidth="1"/>
    <col min="6909" max="6909" width="13.7265625" style="1" customWidth="1"/>
    <col min="6910" max="6912" width="13.81640625" style="1"/>
    <col min="6913" max="6913" width="9.7265625" style="1" customWidth="1"/>
    <col min="6914" max="6915" width="19.7265625" style="1" customWidth="1"/>
    <col min="6916" max="7160" width="9.1796875" style="1" customWidth="1"/>
    <col min="7161" max="7161" width="7.26953125" style="1" customWidth="1"/>
    <col min="7162" max="7162" width="17.7265625" style="1" customWidth="1"/>
    <col min="7163" max="7163" width="17.1796875" style="1" customWidth="1"/>
    <col min="7164" max="7164" width="12.7265625" style="1" customWidth="1"/>
    <col min="7165" max="7165" width="13.7265625" style="1" customWidth="1"/>
    <col min="7166" max="7168" width="13.81640625" style="1"/>
    <col min="7169" max="7169" width="9.7265625" style="1" customWidth="1"/>
    <col min="7170" max="7171" width="19.7265625" style="1" customWidth="1"/>
    <col min="7172" max="7416" width="9.1796875" style="1" customWidth="1"/>
    <col min="7417" max="7417" width="7.26953125" style="1" customWidth="1"/>
    <col min="7418" max="7418" width="17.7265625" style="1" customWidth="1"/>
    <col min="7419" max="7419" width="17.1796875" style="1" customWidth="1"/>
    <col min="7420" max="7420" width="12.7265625" style="1" customWidth="1"/>
    <col min="7421" max="7421" width="13.7265625" style="1" customWidth="1"/>
    <col min="7422" max="7424" width="13.81640625" style="1"/>
    <col min="7425" max="7425" width="9.7265625" style="1" customWidth="1"/>
    <col min="7426" max="7427" width="19.7265625" style="1" customWidth="1"/>
    <col min="7428" max="7672" width="9.1796875" style="1" customWidth="1"/>
    <col min="7673" max="7673" width="7.26953125" style="1" customWidth="1"/>
    <col min="7674" max="7674" width="17.7265625" style="1" customWidth="1"/>
    <col min="7675" max="7675" width="17.1796875" style="1" customWidth="1"/>
    <col min="7676" max="7676" width="12.7265625" style="1" customWidth="1"/>
    <col min="7677" max="7677" width="13.7265625" style="1" customWidth="1"/>
    <col min="7678" max="7680" width="13.81640625" style="1"/>
    <col min="7681" max="7681" width="9.7265625" style="1" customWidth="1"/>
    <col min="7682" max="7683" width="19.7265625" style="1" customWidth="1"/>
    <col min="7684" max="7928" width="9.1796875" style="1" customWidth="1"/>
    <col min="7929" max="7929" width="7.26953125" style="1" customWidth="1"/>
    <col min="7930" max="7930" width="17.7265625" style="1" customWidth="1"/>
    <col min="7931" max="7931" width="17.1796875" style="1" customWidth="1"/>
    <col min="7932" max="7932" width="12.7265625" style="1" customWidth="1"/>
    <col min="7933" max="7933" width="13.7265625" style="1" customWidth="1"/>
    <col min="7934" max="7936" width="13.81640625" style="1"/>
    <col min="7937" max="7937" width="9.7265625" style="1" customWidth="1"/>
    <col min="7938" max="7939" width="19.7265625" style="1" customWidth="1"/>
    <col min="7940" max="8184" width="9.1796875" style="1" customWidth="1"/>
    <col min="8185" max="8185" width="7.26953125" style="1" customWidth="1"/>
    <col min="8186" max="8186" width="17.7265625" style="1" customWidth="1"/>
    <col min="8187" max="8187" width="17.1796875" style="1" customWidth="1"/>
    <col min="8188" max="8188" width="12.7265625" style="1" customWidth="1"/>
    <col min="8189" max="8189" width="13.7265625" style="1" customWidth="1"/>
    <col min="8190" max="8192" width="13.81640625" style="1"/>
    <col min="8193" max="8193" width="9.7265625" style="1" customWidth="1"/>
    <col min="8194" max="8195" width="19.7265625" style="1" customWidth="1"/>
    <col min="8196" max="8440" width="9.1796875" style="1" customWidth="1"/>
    <col min="8441" max="8441" width="7.26953125" style="1" customWidth="1"/>
    <col min="8442" max="8442" width="17.7265625" style="1" customWidth="1"/>
    <col min="8443" max="8443" width="17.1796875" style="1" customWidth="1"/>
    <col min="8444" max="8444" width="12.7265625" style="1" customWidth="1"/>
    <col min="8445" max="8445" width="13.7265625" style="1" customWidth="1"/>
    <col min="8446" max="8448" width="13.81640625" style="1"/>
    <col min="8449" max="8449" width="9.7265625" style="1" customWidth="1"/>
    <col min="8450" max="8451" width="19.7265625" style="1" customWidth="1"/>
    <col min="8452" max="8696" width="9.1796875" style="1" customWidth="1"/>
    <col min="8697" max="8697" width="7.26953125" style="1" customWidth="1"/>
    <col min="8698" max="8698" width="17.7265625" style="1" customWidth="1"/>
    <col min="8699" max="8699" width="17.1796875" style="1" customWidth="1"/>
    <col min="8700" max="8700" width="12.7265625" style="1" customWidth="1"/>
    <col min="8701" max="8701" width="13.7265625" style="1" customWidth="1"/>
    <col min="8702" max="8704" width="13.81640625" style="1"/>
    <col min="8705" max="8705" width="9.7265625" style="1" customWidth="1"/>
    <col min="8706" max="8707" width="19.7265625" style="1" customWidth="1"/>
    <col min="8708" max="8952" width="9.1796875" style="1" customWidth="1"/>
    <col min="8953" max="8953" width="7.26953125" style="1" customWidth="1"/>
    <col min="8954" max="8954" width="17.7265625" style="1" customWidth="1"/>
    <col min="8955" max="8955" width="17.1796875" style="1" customWidth="1"/>
    <col min="8956" max="8956" width="12.7265625" style="1" customWidth="1"/>
    <col min="8957" max="8957" width="13.7265625" style="1" customWidth="1"/>
    <col min="8958" max="8960" width="13.81640625" style="1"/>
    <col min="8961" max="8961" width="9.7265625" style="1" customWidth="1"/>
    <col min="8962" max="8963" width="19.7265625" style="1" customWidth="1"/>
    <col min="8964" max="9208" width="9.1796875" style="1" customWidth="1"/>
    <col min="9209" max="9209" width="7.26953125" style="1" customWidth="1"/>
    <col min="9210" max="9210" width="17.7265625" style="1" customWidth="1"/>
    <col min="9211" max="9211" width="17.1796875" style="1" customWidth="1"/>
    <col min="9212" max="9212" width="12.7265625" style="1" customWidth="1"/>
    <col min="9213" max="9213" width="13.7265625" style="1" customWidth="1"/>
    <col min="9214" max="9216" width="13.81640625" style="1"/>
    <col min="9217" max="9217" width="9.7265625" style="1" customWidth="1"/>
    <col min="9218" max="9219" width="19.7265625" style="1" customWidth="1"/>
    <col min="9220" max="9464" width="9.1796875" style="1" customWidth="1"/>
    <col min="9465" max="9465" width="7.26953125" style="1" customWidth="1"/>
    <col min="9466" max="9466" width="17.7265625" style="1" customWidth="1"/>
    <col min="9467" max="9467" width="17.1796875" style="1" customWidth="1"/>
    <col min="9468" max="9468" width="12.7265625" style="1" customWidth="1"/>
    <col min="9469" max="9469" width="13.7265625" style="1" customWidth="1"/>
    <col min="9470" max="9472" width="13.81640625" style="1"/>
    <col min="9473" max="9473" width="9.7265625" style="1" customWidth="1"/>
    <col min="9474" max="9475" width="19.7265625" style="1" customWidth="1"/>
    <col min="9476" max="9720" width="9.1796875" style="1" customWidth="1"/>
    <col min="9721" max="9721" width="7.26953125" style="1" customWidth="1"/>
    <col min="9722" max="9722" width="17.7265625" style="1" customWidth="1"/>
    <col min="9723" max="9723" width="17.1796875" style="1" customWidth="1"/>
    <col min="9724" max="9724" width="12.7265625" style="1" customWidth="1"/>
    <col min="9725" max="9725" width="13.7265625" style="1" customWidth="1"/>
    <col min="9726" max="9728" width="13.81640625" style="1"/>
    <col min="9729" max="9729" width="9.7265625" style="1" customWidth="1"/>
    <col min="9730" max="9731" width="19.7265625" style="1" customWidth="1"/>
    <col min="9732" max="9976" width="9.1796875" style="1" customWidth="1"/>
    <col min="9977" max="9977" width="7.26953125" style="1" customWidth="1"/>
    <col min="9978" max="9978" width="17.7265625" style="1" customWidth="1"/>
    <col min="9979" max="9979" width="17.1796875" style="1" customWidth="1"/>
    <col min="9980" max="9980" width="12.7265625" style="1" customWidth="1"/>
    <col min="9981" max="9981" width="13.7265625" style="1" customWidth="1"/>
    <col min="9982" max="9984" width="13.81640625" style="1"/>
    <col min="9985" max="9985" width="9.7265625" style="1" customWidth="1"/>
    <col min="9986" max="9987" width="19.7265625" style="1" customWidth="1"/>
    <col min="9988" max="10232" width="9.1796875" style="1" customWidth="1"/>
    <col min="10233" max="10233" width="7.26953125" style="1" customWidth="1"/>
    <col min="10234" max="10234" width="17.7265625" style="1" customWidth="1"/>
    <col min="10235" max="10235" width="17.1796875" style="1" customWidth="1"/>
    <col min="10236" max="10236" width="12.7265625" style="1" customWidth="1"/>
    <col min="10237" max="10237" width="13.7265625" style="1" customWidth="1"/>
    <col min="10238" max="10240" width="13.81640625" style="1"/>
    <col min="10241" max="10241" width="9.7265625" style="1" customWidth="1"/>
    <col min="10242" max="10243" width="19.7265625" style="1" customWidth="1"/>
    <col min="10244" max="10488" width="9.1796875" style="1" customWidth="1"/>
    <col min="10489" max="10489" width="7.26953125" style="1" customWidth="1"/>
    <col min="10490" max="10490" width="17.7265625" style="1" customWidth="1"/>
    <col min="10491" max="10491" width="17.1796875" style="1" customWidth="1"/>
    <col min="10492" max="10492" width="12.7265625" style="1" customWidth="1"/>
    <col min="10493" max="10493" width="13.7265625" style="1" customWidth="1"/>
    <col min="10494" max="10496" width="13.81640625" style="1"/>
    <col min="10497" max="10497" width="9.7265625" style="1" customWidth="1"/>
    <col min="10498" max="10499" width="19.7265625" style="1" customWidth="1"/>
    <col min="10500" max="10744" width="9.1796875" style="1" customWidth="1"/>
    <col min="10745" max="10745" width="7.26953125" style="1" customWidth="1"/>
    <col min="10746" max="10746" width="17.7265625" style="1" customWidth="1"/>
    <col min="10747" max="10747" width="17.1796875" style="1" customWidth="1"/>
    <col min="10748" max="10748" width="12.7265625" style="1" customWidth="1"/>
    <col min="10749" max="10749" width="13.7265625" style="1" customWidth="1"/>
    <col min="10750" max="10752" width="13.81640625" style="1"/>
    <col min="10753" max="10753" width="9.7265625" style="1" customWidth="1"/>
    <col min="10754" max="10755" width="19.7265625" style="1" customWidth="1"/>
    <col min="10756" max="11000" width="9.1796875" style="1" customWidth="1"/>
    <col min="11001" max="11001" width="7.26953125" style="1" customWidth="1"/>
    <col min="11002" max="11002" width="17.7265625" style="1" customWidth="1"/>
    <col min="11003" max="11003" width="17.1796875" style="1" customWidth="1"/>
    <col min="11004" max="11004" width="12.7265625" style="1" customWidth="1"/>
    <col min="11005" max="11005" width="13.7265625" style="1" customWidth="1"/>
    <col min="11006" max="11008" width="13.81640625" style="1"/>
    <col min="11009" max="11009" width="9.7265625" style="1" customWidth="1"/>
    <col min="11010" max="11011" width="19.7265625" style="1" customWidth="1"/>
    <col min="11012" max="11256" width="9.1796875" style="1" customWidth="1"/>
    <col min="11257" max="11257" width="7.26953125" style="1" customWidth="1"/>
    <col min="11258" max="11258" width="17.7265625" style="1" customWidth="1"/>
    <col min="11259" max="11259" width="17.1796875" style="1" customWidth="1"/>
    <col min="11260" max="11260" width="12.7265625" style="1" customWidth="1"/>
    <col min="11261" max="11261" width="13.7265625" style="1" customWidth="1"/>
    <col min="11262" max="11264" width="13.81640625" style="1"/>
    <col min="11265" max="11265" width="9.7265625" style="1" customWidth="1"/>
    <col min="11266" max="11267" width="19.7265625" style="1" customWidth="1"/>
    <col min="11268" max="11512" width="9.1796875" style="1" customWidth="1"/>
    <col min="11513" max="11513" width="7.26953125" style="1" customWidth="1"/>
    <col min="11514" max="11514" width="17.7265625" style="1" customWidth="1"/>
    <col min="11515" max="11515" width="17.1796875" style="1" customWidth="1"/>
    <col min="11516" max="11516" width="12.7265625" style="1" customWidth="1"/>
    <col min="11517" max="11517" width="13.7265625" style="1" customWidth="1"/>
    <col min="11518" max="11520" width="13.81640625" style="1"/>
    <col min="11521" max="11521" width="9.7265625" style="1" customWidth="1"/>
    <col min="11522" max="11523" width="19.7265625" style="1" customWidth="1"/>
    <col min="11524" max="11768" width="9.1796875" style="1" customWidth="1"/>
    <col min="11769" max="11769" width="7.26953125" style="1" customWidth="1"/>
    <col min="11770" max="11770" width="17.7265625" style="1" customWidth="1"/>
    <col min="11771" max="11771" width="17.1796875" style="1" customWidth="1"/>
    <col min="11772" max="11772" width="12.7265625" style="1" customWidth="1"/>
    <col min="11773" max="11773" width="13.7265625" style="1" customWidth="1"/>
    <col min="11774" max="11776" width="13.81640625" style="1"/>
    <col min="11777" max="11777" width="9.7265625" style="1" customWidth="1"/>
    <col min="11778" max="11779" width="19.7265625" style="1" customWidth="1"/>
    <col min="11780" max="12024" width="9.1796875" style="1" customWidth="1"/>
    <col min="12025" max="12025" width="7.26953125" style="1" customWidth="1"/>
    <col min="12026" max="12026" width="17.7265625" style="1" customWidth="1"/>
    <col min="12027" max="12027" width="17.1796875" style="1" customWidth="1"/>
    <col min="12028" max="12028" width="12.7265625" style="1" customWidth="1"/>
    <col min="12029" max="12029" width="13.7265625" style="1" customWidth="1"/>
    <col min="12030" max="12032" width="13.81640625" style="1"/>
    <col min="12033" max="12033" width="9.7265625" style="1" customWidth="1"/>
    <col min="12034" max="12035" width="19.7265625" style="1" customWidth="1"/>
    <col min="12036" max="12280" width="9.1796875" style="1" customWidth="1"/>
    <col min="12281" max="12281" width="7.26953125" style="1" customWidth="1"/>
    <col min="12282" max="12282" width="17.7265625" style="1" customWidth="1"/>
    <col min="12283" max="12283" width="17.1796875" style="1" customWidth="1"/>
    <col min="12284" max="12284" width="12.7265625" style="1" customWidth="1"/>
    <col min="12285" max="12285" width="13.7265625" style="1" customWidth="1"/>
    <col min="12286" max="12288" width="13.81640625" style="1"/>
    <col min="12289" max="12289" width="9.7265625" style="1" customWidth="1"/>
    <col min="12290" max="12291" width="19.7265625" style="1" customWidth="1"/>
    <col min="12292" max="12536" width="9.1796875" style="1" customWidth="1"/>
    <col min="12537" max="12537" width="7.26953125" style="1" customWidth="1"/>
    <col min="12538" max="12538" width="17.7265625" style="1" customWidth="1"/>
    <col min="12539" max="12539" width="17.1796875" style="1" customWidth="1"/>
    <col min="12540" max="12540" width="12.7265625" style="1" customWidth="1"/>
    <col min="12541" max="12541" width="13.7265625" style="1" customWidth="1"/>
    <col min="12542" max="12544" width="13.81640625" style="1"/>
    <col min="12545" max="12545" width="9.7265625" style="1" customWidth="1"/>
    <col min="12546" max="12547" width="19.7265625" style="1" customWidth="1"/>
    <col min="12548" max="12792" width="9.1796875" style="1" customWidth="1"/>
    <col min="12793" max="12793" width="7.26953125" style="1" customWidth="1"/>
    <col min="12794" max="12794" width="17.7265625" style="1" customWidth="1"/>
    <col min="12795" max="12795" width="17.1796875" style="1" customWidth="1"/>
    <col min="12796" max="12796" width="12.7265625" style="1" customWidth="1"/>
    <col min="12797" max="12797" width="13.7265625" style="1" customWidth="1"/>
    <col min="12798" max="12800" width="13.81640625" style="1"/>
    <col min="12801" max="12801" width="9.7265625" style="1" customWidth="1"/>
    <col min="12802" max="12803" width="19.7265625" style="1" customWidth="1"/>
    <col min="12804" max="13048" width="9.1796875" style="1" customWidth="1"/>
    <col min="13049" max="13049" width="7.26953125" style="1" customWidth="1"/>
    <col min="13050" max="13050" width="17.7265625" style="1" customWidth="1"/>
    <col min="13051" max="13051" width="17.1796875" style="1" customWidth="1"/>
    <col min="13052" max="13052" width="12.7265625" style="1" customWidth="1"/>
    <col min="13053" max="13053" width="13.7265625" style="1" customWidth="1"/>
    <col min="13054" max="13056" width="13.81640625" style="1"/>
    <col min="13057" max="13057" width="9.7265625" style="1" customWidth="1"/>
    <col min="13058" max="13059" width="19.7265625" style="1" customWidth="1"/>
    <col min="13060" max="13304" width="9.1796875" style="1" customWidth="1"/>
    <col min="13305" max="13305" width="7.26953125" style="1" customWidth="1"/>
    <col min="13306" max="13306" width="17.7265625" style="1" customWidth="1"/>
    <col min="13307" max="13307" width="17.1796875" style="1" customWidth="1"/>
    <col min="13308" max="13308" width="12.7265625" style="1" customWidth="1"/>
    <col min="13309" max="13309" width="13.7265625" style="1" customWidth="1"/>
    <col min="13310" max="13312" width="13.81640625" style="1"/>
    <col min="13313" max="13313" width="9.7265625" style="1" customWidth="1"/>
    <col min="13314" max="13315" width="19.7265625" style="1" customWidth="1"/>
    <col min="13316" max="13560" width="9.1796875" style="1" customWidth="1"/>
    <col min="13561" max="13561" width="7.26953125" style="1" customWidth="1"/>
    <col min="13562" max="13562" width="17.7265625" style="1" customWidth="1"/>
    <col min="13563" max="13563" width="17.1796875" style="1" customWidth="1"/>
    <col min="13564" max="13564" width="12.7265625" style="1" customWidth="1"/>
    <col min="13565" max="13565" width="13.7265625" style="1" customWidth="1"/>
    <col min="13566" max="13568" width="13.81640625" style="1"/>
    <col min="13569" max="13569" width="9.7265625" style="1" customWidth="1"/>
    <col min="13570" max="13571" width="19.7265625" style="1" customWidth="1"/>
    <col min="13572" max="13816" width="9.1796875" style="1" customWidth="1"/>
    <col min="13817" max="13817" width="7.26953125" style="1" customWidth="1"/>
    <col min="13818" max="13818" width="17.7265625" style="1" customWidth="1"/>
    <col min="13819" max="13819" width="17.1796875" style="1" customWidth="1"/>
    <col min="13820" max="13820" width="12.7265625" style="1" customWidth="1"/>
    <col min="13821" max="13821" width="13.7265625" style="1" customWidth="1"/>
    <col min="13822" max="13824" width="13.81640625" style="1"/>
    <col min="13825" max="13825" width="9.7265625" style="1" customWidth="1"/>
    <col min="13826" max="13827" width="19.7265625" style="1" customWidth="1"/>
    <col min="13828" max="14072" width="9.1796875" style="1" customWidth="1"/>
    <col min="14073" max="14073" width="7.26953125" style="1" customWidth="1"/>
    <col min="14074" max="14074" width="17.7265625" style="1" customWidth="1"/>
    <col min="14075" max="14075" width="17.1796875" style="1" customWidth="1"/>
    <col min="14076" max="14076" width="12.7265625" style="1" customWidth="1"/>
    <col min="14077" max="14077" width="13.7265625" style="1" customWidth="1"/>
    <col min="14078" max="14080" width="13.81640625" style="1"/>
    <col min="14081" max="14081" width="9.7265625" style="1" customWidth="1"/>
    <col min="14082" max="14083" width="19.7265625" style="1" customWidth="1"/>
    <col min="14084" max="14328" width="9.1796875" style="1" customWidth="1"/>
    <col min="14329" max="14329" width="7.26953125" style="1" customWidth="1"/>
    <col min="14330" max="14330" width="17.7265625" style="1" customWidth="1"/>
    <col min="14331" max="14331" width="17.1796875" style="1" customWidth="1"/>
    <col min="14332" max="14332" width="12.7265625" style="1" customWidth="1"/>
    <col min="14333" max="14333" width="13.7265625" style="1" customWidth="1"/>
    <col min="14334" max="14336" width="13.81640625" style="1"/>
    <col min="14337" max="14337" width="9.7265625" style="1" customWidth="1"/>
    <col min="14338" max="14339" width="19.7265625" style="1" customWidth="1"/>
    <col min="14340" max="14584" width="9.1796875" style="1" customWidth="1"/>
    <col min="14585" max="14585" width="7.26953125" style="1" customWidth="1"/>
    <col min="14586" max="14586" width="17.7265625" style="1" customWidth="1"/>
    <col min="14587" max="14587" width="17.1796875" style="1" customWidth="1"/>
    <col min="14588" max="14588" width="12.7265625" style="1" customWidth="1"/>
    <col min="14589" max="14589" width="13.7265625" style="1" customWidth="1"/>
    <col min="14590" max="14592" width="13.81640625" style="1"/>
    <col min="14593" max="14593" width="9.7265625" style="1" customWidth="1"/>
    <col min="14594" max="14595" width="19.7265625" style="1" customWidth="1"/>
    <col min="14596" max="14840" width="9.1796875" style="1" customWidth="1"/>
    <col min="14841" max="14841" width="7.26953125" style="1" customWidth="1"/>
    <col min="14842" max="14842" width="17.7265625" style="1" customWidth="1"/>
    <col min="14843" max="14843" width="17.1796875" style="1" customWidth="1"/>
    <col min="14844" max="14844" width="12.7265625" style="1" customWidth="1"/>
    <col min="14845" max="14845" width="13.7265625" style="1" customWidth="1"/>
    <col min="14846" max="14848" width="13.81640625" style="1"/>
    <col min="14849" max="14849" width="9.7265625" style="1" customWidth="1"/>
    <col min="14850" max="14851" width="19.7265625" style="1" customWidth="1"/>
    <col min="14852" max="15096" width="9.1796875" style="1" customWidth="1"/>
    <col min="15097" max="15097" width="7.26953125" style="1" customWidth="1"/>
    <col min="15098" max="15098" width="17.7265625" style="1" customWidth="1"/>
    <col min="15099" max="15099" width="17.1796875" style="1" customWidth="1"/>
    <col min="15100" max="15100" width="12.7265625" style="1" customWidth="1"/>
    <col min="15101" max="15101" width="13.7265625" style="1" customWidth="1"/>
    <col min="15102" max="15104" width="13.81640625" style="1"/>
    <col min="15105" max="15105" width="9.7265625" style="1" customWidth="1"/>
    <col min="15106" max="15107" width="19.7265625" style="1" customWidth="1"/>
    <col min="15108" max="15352" width="9.1796875" style="1" customWidth="1"/>
    <col min="15353" max="15353" width="7.26953125" style="1" customWidth="1"/>
    <col min="15354" max="15354" width="17.7265625" style="1" customWidth="1"/>
    <col min="15355" max="15355" width="17.1796875" style="1" customWidth="1"/>
    <col min="15356" max="15356" width="12.7265625" style="1" customWidth="1"/>
    <col min="15357" max="15357" width="13.7265625" style="1" customWidth="1"/>
    <col min="15358" max="15360" width="13.81640625" style="1"/>
    <col min="15361" max="15361" width="9.7265625" style="1" customWidth="1"/>
    <col min="15362" max="15363" width="19.7265625" style="1" customWidth="1"/>
    <col min="15364" max="15608" width="9.1796875" style="1" customWidth="1"/>
    <col min="15609" max="15609" width="7.26953125" style="1" customWidth="1"/>
    <col min="15610" max="15610" width="17.7265625" style="1" customWidth="1"/>
    <col min="15611" max="15611" width="17.1796875" style="1" customWidth="1"/>
    <col min="15612" max="15612" width="12.7265625" style="1" customWidth="1"/>
    <col min="15613" max="15613" width="13.7265625" style="1" customWidth="1"/>
    <col min="15614" max="15616" width="13.81640625" style="1"/>
    <col min="15617" max="15617" width="9.7265625" style="1" customWidth="1"/>
    <col min="15618" max="15619" width="19.7265625" style="1" customWidth="1"/>
    <col min="15620" max="15864" width="9.1796875" style="1" customWidth="1"/>
    <col min="15865" max="15865" width="7.26953125" style="1" customWidth="1"/>
    <col min="15866" max="15866" width="17.7265625" style="1" customWidth="1"/>
    <col min="15867" max="15867" width="17.1796875" style="1" customWidth="1"/>
    <col min="15868" max="15868" width="12.7265625" style="1" customWidth="1"/>
    <col min="15869" max="15869" width="13.7265625" style="1" customWidth="1"/>
    <col min="15870" max="15872" width="13.81640625" style="1"/>
    <col min="15873" max="15873" width="9.7265625" style="1" customWidth="1"/>
    <col min="15874" max="15875" width="19.7265625" style="1" customWidth="1"/>
    <col min="15876" max="16120" width="9.1796875" style="1" customWidth="1"/>
    <col min="16121" max="16121" width="7.26953125" style="1" customWidth="1"/>
    <col min="16122" max="16122" width="17.7265625" style="1" customWidth="1"/>
    <col min="16123" max="16123" width="17.1796875" style="1" customWidth="1"/>
    <col min="16124" max="16124" width="12.7265625" style="1" customWidth="1"/>
    <col min="16125" max="16125" width="13.7265625" style="1" customWidth="1"/>
    <col min="16126" max="16128" width="13.81640625" style="1"/>
    <col min="16129" max="16129" width="9.7265625" style="1" customWidth="1"/>
    <col min="16130" max="16131" width="19.7265625" style="1" customWidth="1"/>
    <col min="16132" max="16376" width="9.1796875" style="1" customWidth="1"/>
    <col min="16377" max="16377" width="7.26953125" style="1" customWidth="1"/>
    <col min="16378" max="16378" width="17.7265625" style="1" customWidth="1"/>
    <col min="16379" max="16379" width="17.1796875" style="1" customWidth="1"/>
    <col min="16380" max="16380" width="12.7265625" style="1" customWidth="1"/>
    <col min="16381" max="16381" width="13.7265625" style="1" customWidth="1"/>
    <col min="16382" max="16384" width="13.81640625" style="1"/>
  </cols>
  <sheetData>
    <row r="1" spans="1:3" ht="48.75" customHeight="1" x14ac:dyDescent="0.3">
      <c r="A1" s="135" t="s">
        <v>10</v>
      </c>
      <c r="B1" s="135"/>
      <c r="C1" s="135"/>
    </row>
    <row r="2" spans="1:3" s="4" customFormat="1" ht="33" customHeight="1" x14ac:dyDescent="0.35">
      <c r="A2" s="2" t="s">
        <v>11</v>
      </c>
      <c r="B2" s="3" t="s">
        <v>12</v>
      </c>
      <c r="C2" s="3" t="s">
        <v>13</v>
      </c>
    </row>
    <row r="3" spans="1:3" x14ac:dyDescent="0.3">
      <c r="A3" s="5">
        <v>0</v>
      </c>
      <c r="B3" s="6">
        <v>100000</v>
      </c>
      <c r="C3" s="6">
        <v>100000</v>
      </c>
    </row>
    <row r="4" spans="1:3" x14ac:dyDescent="0.3">
      <c r="A4" s="7">
        <v>1</v>
      </c>
      <c r="B4" s="8">
        <v>99512</v>
      </c>
      <c r="C4" s="8">
        <v>99592</v>
      </c>
    </row>
    <row r="5" spans="1:3" x14ac:dyDescent="0.3">
      <c r="A5" s="7">
        <v>2</v>
      </c>
      <c r="B5" s="8">
        <v>99466</v>
      </c>
      <c r="C5" s="8">
        <v>99552</v>
      </c>
    </row>
    <row r="6" spans="1:3" x14ac:dyDescent="0.3">
      <c r="A6" s="7">
        <v>3</v>
      </c>
      <c r="B6" s="8">
        <v>99439</v>
      </c>
      <c r="C6" s="8">
        <v>99529</v>
      </c>
    </row>
    <row r="7" spans="1:3" x14ac:dyDescent="0.3">
      <c r="A7" s="7">
        <v>4</v>
      </c>
      <c r="B7" s="8">
        <v>99416</v>
      </c>
      <c r="C7" s="8">
        <v>99512</v>
      </c>
    </row>
    <row r="8" spans="1:3" x14ac:dyDescent="0.3">
      <c r="A8" s="7">
        <v>5</v>
      </c>
      <c r="B8" s="8">
        <v>99396</v>
      </c>
      <c r="C8" s="8">
        <v>99496</v>
      </c>
    </row>
    <row r="9" spans="1:3" x14ac:dyDescent="0.3">
      <c r="A9" s="7">
        <v>6</v>
      </c>
      <c r="B9" s="8">
        <v>99378</v>
      </c>
      <c r="C9" s="8">
        <v>99484</v>
      </c>
    </row>
    <row r="10" spans="1:3" x14ac:dyDescent="0.3">
      <c r="A10" s="7">
        <v>7</v>
      </c>
      <c r="B10" s="8">
        <v>99361</v>
      </c>
      <c r="C10" s="8">
        <v>99472</v>
      </c>
    </row>
    <row r="11" spans="1:3" x14ac:dyDescent="0.3">
      <c r="A11" s="7">
        <v>8</v>
      </c>
      <c r="B11" s="8">
        <v>99343</v>
      </c>
      <c r="C11" s="8">
        <v>99461</v>
      </c>
    </row>
    <row r="12" spans="1:3" x14ac:dyDescent="0.3">
      <c r="A12" s="7">
        <v>9</v>
      </c>
      <c r="B12" s="8">
        <v>99325</v>
      </c>
      <c r="C12" s="8">
        <v>99448</v>
      </c>
    </row>
    <row r="13" spans="1:3" x14ac:dyDescent="0.3">
      <c r="A13" s="7">
        <v>10</v>
      </c>
      <c r="B13" s="8">
        <v>99306</v>
      </c>
      <c r="C13" s="8">
        <v>99437</v>
      </c>
    </row>
    <row r="14" spans="1:3" x14ac:dyDescent="0.3">
      <c r="A14" s="7">
        <v>11</v>
      </c>
      <c r="B14" s="8">
        <v>99286</v>
      </c>
      <c r="C14" s="8">
        <v>99425</v>
      </c>
    </row>
    <row r="15" spans="1:3" x14ac:dyDescent="0.3">
      <c r="A15" s="7">
        <v>12</v>
      </c>
      <c r="B15" s="8">
        <v>99267</v>
      </c>
      <c r="C15" s="8">
        <v>99413</v>
      </c>
    </row>
    <row r="16" spans="1:3" x14ac:dyDescent="0.3">
      <c r="A16" s="7">
        <v>13</v>
      </c>
      <c r="B16" s="8">
        <v>99246</v>
      </c>
      <c r="C16" s="8">
        <v>99398</v>
      </c>
    </row>
    <row r="17" spans="1:3" x14ac:dyDescent="0.3">
      <c r="A17" s="7">
        <v>14</v>
      </c>
      <c r="B17" s="8">
        <v>99215</v>
      </c>
      <c r="C17" s="8">
        <v>99383</v>
      </c>
    </row>
    <row r="18" spans="1:3" x14ac:dyDescent="0.3">
      <c r="A18" s="7">
        <v>15</v>
      </c>
      <c r="B18" s="8">
        <v>99179</v>
      </c>
      <c r="C18" s="8">
        <v>99362</v>
      </c>
    </row>
    <row r="19" spans="1:3" x14ac:dyDescent="0.3">
      <c r="A19" s="7">
        <v>16</v>
      </c>
      <c r="B19" s="8">
        <v>99130</v>
      </c>
      <c r="C19" s="8">
        <v>99337</v>
      </c>
    </row>
    <row r="20" spans="1:3" x14ac:dyDescent="0.3">
      <c r="A20" s="7">
        <v>17</v>
      </c>
      <c r="B20" s="8">
        <v>99073</v>
      </c>
      <c r="C20" s="8">
        <v>99306</v>
      </c>
    </row>
    <row r="21" spans="1:3" x14ac:dyDescent="0.3">
      <c r="A21" s="7">
        <v>18</v>
      </c>
      <c r="B21" s="8">
        <v>99007</v>
      </c>
      <c r="C21" s="8">
        <v>99274</v>
      </c>
    </row>
    <row r="22" spans="1:3" x14ac:dyDescent="0.3">
      <c r="A22" s="7">
        <v>19</v>
      </c>
      <c r="B22" s="8">
        <v>98916</v>
      </c>
      <c r="C22" s="8">
        <v>99235</v>
      </c>
    </row>
    <row r="23" spans="1:3" x14ac:dyDescent="0.3">
      <c r="A23" s="7">
        <v>20</v>
      </c>
      <c r="B23" s="8">
        <v>98822</v>
      </c>
      <c r="C23" s="8">
        <v>99195</v>
      </c>
    </row>
    <row r="24" spans="1:3" x14ac:dyDescent="0.3">
      <c r="A24" s="7">
        <v>21</v>
      </c>
      <c r="B24" s="8">
        <v>98712</v>
      </c>
      <c r="C24" s="8">
        <v>99151</v>
      </c>
    </row>
    <row r="25" spans="1:3" x14ac:dyDescent="0.3">
      <c r="A25" s="7">
        <v>22</v>
      </c>
      <c r="B25" s="8">
        <v>98588</v>
      </c>
      <c r="C25" s="8">
        <v>99111</v>
      </c>
    </row>
    <row r="26" spans="1:3" x14ac:dyDescent="0.3">
      <c r="A26" s="7">
        <v>23</v>
      </c>
      <c r="B26" s="8">
        <v>98459</v>
      </c>
      <c r="C26" s="8">
        <v>99071</v>
      </c>
    </row>
    <row r="27" spans="1:3" x14ac:dyDescent="0.3">
      <c r="A27" s="7">
        <v>24</v>
      </c>
      <c r="B27" s="8">
        <v>98324</v>
      </c>
      <c r="C27" s="8">
        <v>99030</v>
      </c>
    </row>
    <row r="28" spans="1:3" x14ac:dyDescent="0.3">
      <c r="A28" s="7">
        <v>25</v>
      </c>
      <c r="B28" s="8">
        <v>98185</v>
      </c>
      <c r="C28" s="8">
        <v>98983</v>
      </c>
    </row>
    <row r="29" spans="1:3" x14ac:dyDescent="0.3">
      <c r="A29" s="7">
        <v>26</v>
      </c>
      <c r="B29" s="8">
        <v>98041</v>
      </c>
      <c r="C29" s="8">
        <v>98935</v>
      </c>
    </row>
    <row r="30" spans="1:3" x14ac:dyDescent="0.3">
      <c r="A30" s="7">
        <v>27</v>
      </c>
      <c r="B30" s="8">
        <v>97885</v>
      </c>
      <c r="C30" s="8">
        <v>98880</v>
      </c>
    </row>
    <row r="31" spans="1:3" x14ac:dyDescent="0.3">
      <c r="A31" s="7">
        <v>28</v>
      </c>
      <c r="B31" s="8">
        <v>97707</v>
      </c>
      <c r="C31" s="8">
        <v>98821</v>
      </c>
    </row>
    <row r="32" spans="1:3" x14ac:dyDescent="0.3">
      <c r="A32" s="7">
        <v>29</v>
      </c>
      <c r="B32" s="8">
        <v>97514</v>
      </c>
      <c r="C32" s="8">
        <v>98755</v>
      </c>
    </row>
    <row r="33" spans="1:3" x14ac:dyDescent="0.3">
      <c r="A33" s="7">
        <v>30</v>
      </c>
      <c r="B33" s="8">
        <v>97297</v>
      </c>
      <c r="C33" s="8">
        <v>98676</v>
      </c>
    </row>
    <row r="34" spans="1:3" x14ac:dyDescent="0.3">
      <c r="A34" s="7">
        <v>31</v>
      </c>
      <c r="B34" s="8">
        <v>97043</v>
      </c>
      <c r="C34" s="8">
        <v>98592</v>
      </c>
    </row>
    <row r="35" spans="1:3" x14ac:dyDescent="0.3">
      <c r="A35" s="7">
        <v>32</v>
      </c>
      <c r="B35" s="8">
        <v>96750</v>
      </c>
      <c r="C35" s="8">
        <v>98489</v>
      </c>
    </row>
    <row r="36" spans="1:3" x14ac:dyDescent="0.3">
      <c r="A36" s="7">
        <v>33</v>
      </c>
      <c r="B36" s="8">
        <v>96422</v>
      </c>
      <c r="C36" s="8">
        <v>98376</v>
      </c>
    </row>
    <row r="37" spans="1:3" x14ac:dyDescent="0.3">
      <c r="A37" s="7">
        <v>34</v>
      </c>
      <c r="B37" s="8">
        <v>96088</v>
      </c>
      <c r="C37" s="8">
        <v>98258</v>
      </c>
    </row>
    <row r="38" spans="1:3" x14ac:dyDescent="0.3">
      <c r="A38" s="7">
        <v>35</v>
      </c>
      <c r="B38" s="8">
        <v>95715</v>
      </c>
      <c r="C38" s="8">
        <v>98128</v>
      </c>
    </row>
    <row r="39" spans="1:3" x14ac:dyDescent="0.3">
      <c r="A39" s="7">
        <v>36</v>
      </c>
      <c r="B39" s="8">
        <v>95305</v>
      </c>
      <c r="C39" s="8">
        <v>97977</v>
      </c>
    </row>
    <row r="40" spans="1:3" x14ac:dyDescent="0.3">
      <c r="A40" s="7">
        <v>37</v>
      </c>
      <c r="B40" s="8">
        <v>94851</v>
      </c>
      <c r="C40" s="8">
        <v>97803</v>
      </c>
    </row>
    <row r="41" spans="1:3" x14ac:dyDescent="0.3">
      <c r="A41" s="7">
        <v>38</v>
      </c>
      <c r="B41" s="8">
        <v>94350</v>
      </c>
      <c r="C41" s="8">
        <v>97622</v>
      </c>
    </row>
    <row r="42" spans="1:3" x14ac:dyDescent="0.3">
      <c r="A42" s="7">
        <v>39</v>
      </c>
      <c r="B42" s="8">
        <v>93829</v>
      </c>
      <c r="C42" s="8">
        <v>97432</v>
      </c>
    </row>
    <row r="43" spans="1:3" x14ac:dyDescent="0.3">
      <c r="A43" s="7">
        <v>40</v>
      </c>
      <c r="B43" s="8">
        <v>93275</v>
      </c>
      <c r="C43" s="8">
        <v>97226</v>
      </c>
    </row>
    <row r="44" spans="1:3" x14ac:dyDescent="0.3">
      <c r="A44" s="7">
        <v>41</v>
      </c>
      <c r="B44" s="8">
        <v>92647</v>
      </c>
      <c r="C44" s="8">
        <v>97008</v>
      </c>
    </row>
    <row r="45" spans="1:3" x14ac:dyDescent="0.3">
      <c r="A45" s="7">
        <v>42</v>
      </c>
      <c r="B45" s="8">
        <v>92001</v>
      </c>
      <c r="C45" s="8">
        <v>96770</v>
      </c>
    </row>
    <row r="46" spans="1:3" x14ac:dyDescent="0.3">
      <c r="A46" s="7">
        <v>43</v>
      </c>
      <c r="B46" s="8">
        <v>91341</v>
      </c>
      <c r="C46" s="8">
        <v>96523</v>
      </c>
    </row>
    <row r="47" spans="1:3" x14ac:dyDescent="0.3">
      <c r="A47" s="7">
        <v>44</v>
      </c>
      <c r="B47" s="8">
        <v>90661</v>
      </c>
      <c r="C47" s="8">
        <v>96278</v>
      </c>
    </row>
    <row r="48" spans="1:3" x14ac:dyDescent="0.3">
      <c r="A48" s="7">
        <v>45</v>
      </c>
      <c r="B48" s="8">
        <v>89960</v>
      </c>
      <c r="C48" s="8">
        <v>96020</v>
      </c>
    </row>
    <row r="49" spans="1:3" x14ac:dyDescent="0.3">
      <c r="A49" s="7">
        <v>46</v>
      </c>
      <c r="B49" s="8">
        <v>89230</v>
      </c>
      <c r="C49" s="8">
        <v>95737</v>
      </c>
    </row>
    <row r="50" spans="1:3" x14ac:dyDescent="0.3">
      <c r="A50" s="7">
        <v>47</v>
      </c>
      <c r="B50" s="8">
        <v>88467</v>
      </c>
      <c r="C50" s="8">
        <v>95451</v>
      </c>
    </row>
    <row r="51" spans="1:3" x14ac:dyDescent="0.3">
      <c r="A51" s="7">
        <v>48</v>
      </c>
      <c r="B51" s="8">
        <v>87681</v>
      </c>
      <c r="C51" s="8">
        <v>95145</v>
      </c>
    </row>
    <row r="52" spans="1:3" x14ac:dyDescent="0.3">
      <c r="A52" s="7">
        <v>49</v>
      </c>
      <c r="B52" s="8">
        <v>86901</v>
      </c>
      <c r="C52" s="8">
        <v>94833</v>
      </c>
    </row>
    <row r="53" spans="1:3" x14ac:dyDescent="0.3">
      <c r="A53" s="7">
        <v>50</v>
      </c>
      <c r="B53" s="8">
        <v>86080</v>
      </c>
      <c r="C53" s="8">
        <v>94511</v>
      </c>
    </row>
    <row r="54" spans="1:3" x14ac:dyDescent="0.3">
      <c r="A54" s="7">
        <v>51</v>
      </c>
      <c r="B54" s="8">
        <v>85178</v>
      </c>
      <c r="C54" s="8">
        <v>94144</v>
      </c>
    </row>
    <row r="55" spans="1:3" x14ac:dyDescent="0.3">
      <c r="A55" s="7">
        <v>52</v>
      </c>
      <c r="B55" s="8">
        <v>84223</v>
      </c>
      <c r="C55" s="8">
        <v>93787</v>
      </c>
    </row>
    <row r="56" spans="1:3" x14ac:dyDescent="0.3">
      <c r="A56" s="7">
        <v>53</v>
      </c>
      <c r="B56" s="8">
        <v>83210</v>
      </c>
      <c r="C56" s="8">
        <v>93376</v>
      </c>
    </row>
    <row r="57" spans="1:3" x14ac:dyDescent="0.3">
      <c r="A57" s="7">
        <v>54</v>
      </c>
      <c r="B57" s="8">
        <v>82158</v>
      </c>
      <c r="C57" s="8">
        <v>92963</v>
      </c>
    </row>
    <row r="58" spans="1:3" x14ac:dyDescent="0.3">
      <c r="A58" s="7">
        <v>55</v>
      </c>
      <c r="B58" s="8">
        <v>81072</v>
      </c>
      <c r="C58" s="8">
        <v>92538</v>
      </c>
    </row>
    <row r="59" spans="1:3" x14ac:dyDescent="0.3">
      <c r="A59" s="7">
        <v>56</v>
      </c>
      <c r="B59" s="8">
        <v>79868</v>
      </c>
      <c r="C59" s="8">
        <v>92053</v>
      </c>
    </row>
    <row r="60" spans="1:3" x14ac:dyDescent="0.3">
      <c r="A60" s="7">
        <v>57</v>
      </c>
      <c r="B60" s="8">
        <v>78605</v>
      </c>
      <c r="C60" s="8">
        <v>91533</v>
      </c>
    </row>
    <row r="61" spans="1:3" x14ac:dyDescent="0.3">
      <c r="A61" s="7">
        <v>58</v>
      </c>
      <c r="B61" s="8">
        <v>77240</v>
      </c>
      <c r="C61" s="8">
        <v>90963</v>
      </c>
    </row>
    <row r="62" spans="1:3" x14ac:dyDescent="0.3">
      <c r="A62" s="7">
        <v>59</v>
      </c>
      <c r="B62" s="8">
        <v>75845</v>
      </c>
      <c r="C62" s="8">
        <v>90380</v>
      </c>
    </row>
    <row r="63" spans="1:3" x14ac:dyDescent="0.3">
      <c r="A63" s="7">
        <v>60</v>
      </c>
      <c r="B63" s="8">
        <v>74382</v>
      </c>
      <c r="C63" s="8">
        <v>89760</v>
      </c>
    </row>
    <row r="64" spans="1:3" x14ac:dyDescent="0.3">
      <c r="A64" s="7">
        <v>61</v>
      </c>
      <c r="B64" s="8">
        <v>72708</v>
      </c>
      <c r="C64" s="8">
        <v>89074</v>
      </c>
    </row>
    <row r="65" spans="1:3" x14ac:dyDescent="0.3">
      <c r="A65" s="7">
        <v>62</v>
      </c>
      <c r="B65" s="8">
        <v>70934</v>
      </c>
      <c r="C65" s="8">
        <v>88335</v>
      </c>
    </row>
    <row r="66" spans="1:3" x14ac:dyDescent="0.3">
      <c r="A66" s="7">
        <v>63</v>
      </c>
      <c r="B66" s="8">
        <v>69101</v>
      </c>
      <c r="C66" s="8">
        <v>87555</v>
      </c>
    </row>
    <row r="67" spans="1:3" x14ac:dyDescent="0.3">
      <c r="A67" s="7">
        <v>64</v>
      </c>
      <c r="B67" s="8">
        <v>67178</v>
      </c>
      <c r="C67" s="8">
        <v>86707</v>
      </c>
    </row>
    <row r="68" spans="1:3" x14ac:dyDescent="0.3">
      <c r="A68" s="7">
        <v>65</v>
      </c>
      <c r="B68" s="8">
        <v>65191</v>
      </c>
      <c r="C68" s="8">
        <v>85798</v>
      </c>
    </row>
    <row r="69" spans="1:3" x14ac:dyDescent="0.3">
      <c r="A69" s="7">
        <v>66</v>
      </c>
      <c r="B69" s="8">
        <v>63146</v>
      </c>
      <c r="C69" s="8">
        <v>84811</v>
      </c>
    </row>
    <row r="70" spans="1:3" x14ac:dyDescent="0.3">
      <c r="A70" s="7">
        <v>67</v>
      </c>
      <c r="B70" s="8">
        <v>61056</v>
      </c>
      <c r="C70" s="8">
        <v>83761</v>
      </c>
    </row>
    <row r="71" spans="1:3" x14ac:dyDescent="0.3">
      <c r="A71" s="7">
        <v>68</v>
      </c>
      <c r="B71" s="8">
        <v>58819</v>
      </c>
      <c r="C71" s="8">
        <v>82585</v>
      </c>
    </row>
    <row r="72" spans="1:3" x14ac:dyDescent="0.3">
      <c r="A72" s="7">
        <v>69</v>
      </c>
      <c r="B72" s="8">
        <v>56627</v>
      </c>
      <c r="C72" s="8">
        <v>81356</v>
      </c>
    </row>
    <row r="73" spans="1:3" x14ac:dyDescent="0.3">
      <c r="A73" s="7">
        <v>70</v>
      </c>
      <c r="B73" s="8">
        <v>54371</v>
      </c>
      <c r="C73" s="8">
        <v>79992</v>
      </c>
    </row>
    <row r="74" spans="1:3" x14ac:dyDescent="0.3">
      <c r="A74" s="7">
        <v>71</v>
      </c>
      <c r="B74" s="8">
        <v>51886</v>
      </c>
      <c r="C74" s="8">
        <v>78415</v>
      </c>
    </row>
    <row r="75" spans="1:3" x14ac:dyDescent="0.3">
      <c r="A75" s="7">
        <v>72</v>
      </c>
      <c r="B75" s="8">
        <v>49693</v>
      </c>
      <c r="C75" s="8">
        <v>76920</v>
      </c>
    </row>
    <row r="76" spans="1:3" x14ac:dyDescent="0.3">
      <c r="A76" s="7">
        <v>73</v>
      </c>
      <c r="B76" s="8">
        <v>47094</v>
      </c>
      <c r="C76" s="8">
        <v>75059</v>
      </c>
    </row>
    <row r="77" spans="1:3" x14ac:dyDescent="0.3">
      <c r="A77" s="7">
        <v>74</v>
      </c>
      <c r="B77" s="8">
        <v>44876</v>
      </c>
      <c r="C77" s="8">
        <v>73317</v>
      </c>
    </row>
    <row r="78" spans="1:3" x14ac:dyDescent="0.3">
      <c r="A78" s="7">
        <v>75</v>
      </c>
      <c r="B78" s="8">
        <v>42588</v>
      </c>
      <c r="C78" s="8">
        <v>71374</v>
      </c>
    </row>
    <row r="79" spans="1:3" x14ac:dyDescent="0.3">
      <c r="A79" s="7">
        <v>76</v>
      </c>
      <c r="B79" s="8">
        <v>40189</v>
      </c>
      <c r="C79" s="8">
        <v>69239</v>
      </c>
    </row>
    <row r="80" spans="1:3" x14ac:dyDescent="0.3">
      <c r="A80" s="7">
        <v>77</v>
      </c>
      <c r="B80" s="8">
        <v>38009</v>
      </c>
      <c r="C80" s="8">
        <v>67191</v>
      </c>
    </row>
    <row r="81" spans="1:3" x14ac:dyDescent="0.3">
      <c r="A81" s="7">
        <v>78</v>
      </c>
      <c r="B81" s="8">
        <v>35215</v>
      </c>
      <c r="C81" s="8">
        <v>64467</v>
      </c>
    </row>
    <row r="82" spans="1:3" x14ac:dyDescent="0.3">
      <c r="A82" s="7">
        <v>79</v>
      </c>
      <c r="B82" s="8">
        <v>32766</v>
      </c>
      <c r="C82" s="8">
        <v>61880</v>
      </c>
    </row>
    <row r="83" spans="1:3" x14ac:dyDescent="0.3">
      <c r="A83" s="7">
        <v>80</v>
      </c>
      <c r="B83" s="8">
        <v>30254</v>
      </c>
      <c r="C83" s="8">
        <v>59011</v>
      </c>
    </row>
    <row r="84" spans="1:3" x14ac:dyDescent="0.3">
      <c r="A84" s="7">
        <v>81</v>
      </c>
      <c r="B84" s="8">
        <v>27613</v>
      </c>
      <c r="C84" s="8">
        <v>55762</v>
      </c>
    </row>
    <row r="85" spans="1:3" x14ac:dyDescent="0.3">
      <c r="A85" s="7">
        <v>82</v>
      </c>
      <c r="B85" s="8">
        <v>25242</v>
      </c>
      <c r="C85" s="8">
        <v>52532</v>
      </c>
    </row>
    <row r="86" spans="1:3" x14ac:dyDescent="0.3">
      <c r="A86" s="7">
        <v>83</v>
      </c>
      <c r="B86" s="8">
        <v>22858</v>
      </c>
      <c r="C86" s="8">
        <v>48949</v>
      </c>
    </row>
    <row r="87" spans="1:3" x14ac:dyDescent="0.3">
      <c r="A87" s="7">
        <v>84</v>
      </c>
      <c r="B87" s="8">
        <v>20576</v>
      </c>
      <c r="C87" s="8">
        <v>45222</v>
      </c>
    </row>
    <row r="88" spans="1:3" x14ac:dyDescent="0.3">
      <c r="A88" s="7">
        <v>85</v>
      </c>
      <c r="B88" s="8">
        <v>18336</v>
      </c>
      <c r="C88" s="8">
        <v>41348</v>
      </c>
    </row>
    <row r="89" spans="1:3" x14ac:dyDescent="0.3">
      <c r="A89" s="7">
        <v>86</v>
      </c>
      <c r="B89" s="8">
        <v>16293</v>
      </c>
      <c r="C89" s="8">
        <v>37524</v>
      </c>
    </row>
    <row r="90" spans="1:3" x14ac:dyDescent="0.3">
      <c r="A90" s="7">
        <v>87</v>
      </c>
      <c r="B90" s="8">
        <v>14328</v>
      </c>
      <c r="C90" s="8">
        <v>33544</v>
      </c>
    </row>
    <row r="91" spans="1:3" x14ac:dyDescent="0.3">
      <c r="A91" s="7">
        <v>88</v>
      </c>
      <c r="B91" s="8">
        <v>12434</v>
      </c>
      <c r="C91" s="8">
        <v>29473</v>
      </c>
    </row>
    <row r="92" spans="1:3" x14ac:dyDescent="0.3">
      <c r="A92" s="7">
        <v>89</v>
      </c>
      <c r="B92" s="8">
        <v>10824</v>
      </c>
      <c r="C92" s="8">
        <v>25692</v>
      </c>
    </row>
    <row r="93" spans="1:3" x14ac:dyDescent="0.3">
      <c r="A93" s="7">
        <v>90</v>
      </c>
      <c r="B93" s="8">
        <v>9318</v>
      </c>
      <c r="C93" s="8">
        <v>22012</v>
      </c>
    </row>
    <row r="94" spans="1:3" x14ac:dyDescent="0.3">
      <c r="A94" s="7">
        <v>91</v>
      </c>
      <c r="B94" s="8">
        <v>7826</v>
      </c>
      <c r="C94" s="8">
        <v>18456</v>
      </c>
    </row>
    <row r="95" spans="1:3" x14ac:dyDescent="0.3">
      <c r="A95" s="7">
        <v>92</v>
      </c>
      <c r="B95" s="8">
        <v>6509</v>
      </c>
      <c r="C95" s="8">
        <v>15161</v>
      </c>
    </row>
    <row r="96" spans="1:3" x14ac:dyDescent="0.3">
      <c r="A96" s="7">
        <v>93</v>
      </c>
      <c r="B96" s="8">
        <v>5423</v>
      </c>
      <c r="C96" s="8">
        <v>12269</v>
      </c>
    </row>
    <row r="97" spans="1:3" x14ac:dyDescent="0.3">
      <c r="A97" s="7">
        <v>94</v>
      </c>
      <c r="B97" s="8">
        <v>4578</v>
      </c>
      <c r="C97" s="8">
        <v>9821</v>
      </c>
    </row>
    <row r="98" spans="1:3" x14ac:dyDescent="0.3">
      <c r="A98" s="7">
        <v>95</v>
      </c>
      <c r="B98" s="8">
        <v>3934</v>
      </c>
      <c r="C98" s="8">
        <v>7828</v>
      </c>
    </row>
    <row r="99" spans="1:3" x14ac:dyDescent="0.3">
      <c r="A99" s="7">
        <v>96</v>
      </c>
      <c r="B99" s="8">
        <v>3375</v>
      </c>
      <c r="C99" s="8">
        <v>6101</v>
      </c>
    </row>
    <row r="100" spans="1:3" x14ac:dyDescent="0.3">
      <c r="A100" s="7">
        <v>97</v>
      </c>
      <c r="B100" s="8">
        <v>2949</v>
      </c>
      <c r="C100" s="8">
        <v>4768</v>
      </c>
    </row>
    <row r="101" spans="1:3" x14ac:dyDescent="0.3">
      <c r="A101" s="7">
        <v>98</v>
      </c>
      <c r="B101" s="8">
        <v>2618</v>
      </c>
      <c r="C101" s="8">
        <v>3700</v>
      </c>
    </row>
    <row r="102" spans="1:3" x14ac:dyDescent="0.3">
      <c r="A102" s="7">
        <v>99</v>
      </c>
      <c r="B102" s="8">
        <v>2385</v>
      </c>
      <c r="C102" s="8">
        <v>3013</v>
      </c>
    </row>
    <row r="103" spans="1:3" x14ac:dyDescent="0.3">
      <c r="A103" s="7">
        <v>100</v>
      </c>
      <c r="B103" s="8">
        <v>2166</v>
      </c>
      <c r="C103" s="8">
        <v>2424</v>
      </c>
    </row>
    <row r="104" spans="1:3" x14ac:dyDescent="0.3">
      <c r="A104" s="9">
        <v>101</v>
      </c>
      <c r="B104" s="10">
        <v>0</v>
      </c>
      <c r="C104" s="8">
        <v>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C73"/>
  <sheetViews>
    <sheetView zoomScale="70" zoomScaleNormal="70" zoomScaleSheetLayoutView="70" workbookViewId="0">
      <selection activeCell="B9" sqref="B9"/>
    </sheetView>
  </sheetViews>
  <sheetFormatPr defaultRowHeight="11.5" x14ac:dyDescent="0.25"/>
  <cols>
    <col min="1" max="1" width="3.453125" style="20" bestFit="1" customWidth="1"/>
    <col min="2" max="2" width="72.54296875" style="20" customWidth="1"/>
    <col min="3" max="3" width="32.453125" style="20" customWidth="1"/>
    <col min="4" max="4" width="10" style="20" bestFit="1" customWidth="1"/>
    <col min="5" max="8" width="10.453125" style="20" bestFit="1" customWidth="1"/>
    <col min="9" max="9" width="10.453125" style="20" customWidth="1"/>
    <col min="10" max="51" width="10.7265625" style="20" customWidth="1"/>
    <col min="52" max="53" width="10.453125" style="20" bestFit="1" customWidth="1"/>
    <col min="54" max="16384" width="8.7265625" style="20"/>
  </cols>
  <sheetData>
    <row r="2" spans="2:51" x14ac:dyDescent="0.25">
      <c r="B2" s="19" t="s">
        <v>48</v>
      </c>
      <c r="C2" s="19"/>
    </row>
    <row r="3" spans="2:51" x14ac:dyDescent="0.25">
      <c r="B3" s="19"/>
      <c r="C3" s="19"/>
    </row>
    <row r="4" spans="2:51" x14ac:dyDescent="0.25">
      <c r="B4" s="19" t="s">
        <v>53</v>
      </c>
      <c r="C4" s="19"/>
    </row>
    <row r="5" spans="2:51" x14ac:dyDescent="0.25">
      <c r="B5" s="76" t="s">
        <v>35</v>
      </c>
      <c r="C5" s="15" t="s">
        <v>14</v>
      </c>
    </row>
    <row r="6" spans="2:51" x14ac:dyDescent="0.25">
      <c r="B6" s="76" t="s">
        <v>15</v>
      </c>
      <c r="C6" s="15">
        <v>60</v>
      </c>
    </row>
    <row r="7" spans="2:51" x14ac:dyDescent="0.25">
      <c r="B7" s="76" t="s">
        <v>81</v>
      </c>
      <c r="C7" s="21">
        <v>10000</v>
      </c>
    </row>
    <row r="8" spans="2:51" ht="12" x14ac:dyDescent="0.25">
      <c r="B8" s="76" t="s">
        <v>82</v>
      </c>
      <c r="C8" s="18">
        <v>0.04</v>
      </c>
    </row>
    <row r="9" spans="2:51" ht="23" x14ac:dyDescent="0.25">
      <c r="B9" s="76" t="s">
        <v>83</v>
      </c>
      <c r="C9" s="43" t="s">
        <v>37</v>
      </c>
    </row>
    <row r="10" spans="2:51" x14ac:dyDescent="0.25">
      <c r="B10" s="111" t="s">
        <v>38</v>
      </c>
      <c r="C10" s="21">
        <v>500</v>
      </c>
    </row>
    <row r="11" spans="2:51" x14ac:dyDescent="0.25">
      <c r="B11" s="16"/>
      <c r="C11" s="47"/>
    </row>
    <row r="12" spans="2:51" x14ac:dyDescent="0.25">
      <c r="B12" s="12" t="s">
        <v>125</v>
      </c>
      <c r="C12" s="47"/>
    </row>
    <row r="13" spans="2:51" ht="14.5" x14ac:dyDescent="0.35">
      <c r="B13"/>
      <c r="C13" s="17"/>
    </row>
    <row r="14" spans="2:51" x14ac:dyDescent="0.25">
      <c r="B14" s="16"/>
      <c r="C14" s="17"/>
    </row>
    <row r="15" spans="2:51" x14ac:dyDescent="0.25">
      <c r="B15" s="32" t="s">
        <v>19</v>
      </c>
      <c r="C15" s="12"/>
      <c r="D15" s="22"/>
    </row>
    <row r="16" spans="2:51" x14ac:dyDescent="0.25">
      <c r="B16" s="103" t="s">
        <v>18</v>
      </c>
      <c r="C16" s="14" t="s">
        <v>20</v>
      </c>
      <c r="D16" s="95">
        <v>1</v>
      </c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13">
        <v>13</v>
      </c>
      <c r="Q16" s="13">
        <v>14</v>
      </c>
      <c r="R16" s="13">
        <v>15</v>
      </c>
      <c r="S16" s="13">
        <v>16</v>
      </c>
      <c r="T16" s="13">
        <v>17</v>
      </c>
      <c r="U16" s="13">
        <v>18</v>
      </c>
      <c r="V16" s="13">
        <v>19</v>
      </c>
      <c r="W16" s="13">
        <v>20</v>
      </c>
      <c r="X16" s="13">
        <v>21</v>
      </c>
      <c r="Y16" s="13">
        <v>22</v>
      </c>
      <c r="Z16" s="13">
        <v>23</v>
      </c>
      <c r="AA16" s="13">
        <v>24</v>
      </c>
      <c r="AB16" s="13">
        <v>25</v>
      </c>
      <c r="AC16" s="13">
        <v>26</v>
      </c>
      <c r="AD16" s="13">
        <v>27</v>
      </c>
      <c r="AE16" s="13">
        <v>28</v>
      </c>
      <c r="AF16" s="13">
        <v>29</v>
      </c>
      <c r="AG16" s="13">
        <v>30</v>
      </c>
      <c r="AH16" s="13">
        <v>31</v>
      </c>
      <c r="AI16" s="13">
        <v>32</v>
      </c>
      <c r="AJ16" s="13">
        <v>33</v>
      </c>
      <c r="AK16" s="13">
        <v>34</v>
      </c>
      <c r="AL16" s="13">
        <v>35</v>
      </c>
      <c r="AM16" s="13">
        <v>36</v>
      </c>
      <c r="AN16" s="13">
        <v>37</v>
      </c>
      <c r="AO16" s="13">
        <v>38</v>
      </c>
      <c r="AP16" s="13">
        <v>39</v>
      </c>
      <c r="AQ16" s="13">
        <v>40</v>
      </c>
      <c r="AR16" s="13">
        <v>41</v>
      </c>
      <c r="AS16" s="26"/>
      <c r="AT16" s="26"/>
      <c r="AU16" s="26"/>
      <c r="AV16" s="26"/>
      <c r="AW16" s="26"/>
      <c r="AX16" s="26"/>
      <c r="AY16" s="26"/>
    </row>
    <row r="17" spans="2:55" ht="13.5" x14ac:dyDescent="0.25">
      <c r="B17" s="76" t="s">
        <v>73</v>
      </c>
      <c r="C17" s="101" t="s">
        <v>72</v>
      </c>
      <c r="D17" s="99">
        <f>C7</f>
        <v>10000</v>
      </c>
      <c r="E17" s="21">
        <f t="shared" ref="E17:AP17" si="0">D17*(1+$C$8)</f>
        <v>10400</v>
      </c>
      <c r="F17" s="21">
        <f t="shared" si="0"/>
        <v>10816</v>
      </c>
      <c r="G17" s="21">
        <f t="shared" si="0"/>
        <v>11248.640000000001</v>
      </c>
      <c r="H17" s="21">
        <f t="shared" si="0"/>
        <v>11698.585600000002</v>
      </c>
      <c r="I17" s="21">
        <f t="shared" si="0"/>
        <v>12166.529024000003</v>
      </c>
      <c r="J17" s="23">
        <f t="shared" si="0"/>
        <v>12653.190184960004</v>
      </c>
      <c r="K17" s="23">
        <f t="shared" si="0"/>
        <v>13159.317792358404</v>
      </c>
      <c r="L17" s="23">
        <f t="shared" si="0"/>
        <v>13685.690504052742</v>
      </c>
      <c r="M17" s="23">
        <f t="shared" si="0"/>
        <v>14233.118124214852</v>
      </c>
      <c r="N17" s="23">
        <f t="shared" si="0"/>
        <v>14802.442849183446</v>
      </c>
      <c r="O17" s="23">
        <f t="shared" si="0"/>
        <v>15394.540563150784</v>
      </c>
      <c r="P17" s="23">
        <f t="shared" si="0"/>
        <v>16010.322185676816</v>
      </c>
      <c r="Q17" s="23">
        <f t="shared" si="0"/>
        <v>16650.73507310389</v>
      </c>
      <c r="R17" s="23">
        <f t="shared" si="0"/>
        <v>17316.764476028045</v>
      </c>
      <c r="S17" s="23">
        <f t="shared" si="0"/>
        <v>18009.435055069167</v>
      </c>
      <c r="T17" s="23">
        <f t="shared" si="0"/>
        <v>18729.812457271935</v>
      </c>
      <c r="U17" s="23">
        <f t="shared" si="0"/>
        <v>19479.004955562814</v>
      </c>
      <c r="V17" s="23">
        <f t="shared" si="0"/>
        <v>20258.165153785329</v>
      </c>
      <c r="W17" s="23">
        <f t="shared" si="0"/>
        <v>21068.491759936744</v>
      </c>
      <c r="X17" s="23">
        <f t="shared" si="0"/>
        <v>21911.231430334214</v>
      </c>
      <c r="Y17" s="23">
        <f t="shared" si="0"/>
        <v>22787.680687547581</v>
      </c>
      <c r="Z17" s="23">
        <f t="shared" si="0"/>
        <v>23699.187915049486</v>
      </c>
      <c r="AA17" s="23">
        <f t="shared" si="0"/>
        <v>24647.155431651467</v>
      </c>
      <c r="AB17" s="23">
        <f t="shared" si="0"/>
        <v>25633.041648917526</v>
      </c>
      <c r="AC17" s="23">
        <f t="shared" si="0"/>
        <v>26658.363314874226</v>
      </c>
      <c r="AD17" s="23">
        <f t="shared" si="0"/>
        <v>27724.697847469197</v>
      </c>
      <c r="AE17" s="23">
        <f t="shared" si="0"/>
        <v>28833.685761367964</v>
      </c>
      <c r="AF17" s="23">
        <f t="shared" si="0"/>
        <v>29987.033191822684</v>
      </c>
      <c r="AG17" s="23">
        <f t="shared" si="0"/>
        <v>31186.514519495591</v>
      </c>
      <c r="AH17" s="23">
        <f t="shared" si="0"/>
        <v>32433.975100275416</v>
      </c>
      <c r="AI17" s="23">
        <f t="shared" si="0"/>
        <v>33731.334104286434</v>
      </c>
      <c r="AJ17" s="23">
        <f t="shared" si="0"/>
        <v>35080.587468457896</v>
      </c>
      <c r="AK17" s="23">
        <f t="shared" si="0"/>
        <v>36483.810967196216</v>
      </c>
      <c r="AL17" s="23">
        <f t="shared" si="0"/>
        <v>37943.163405884065</v>
      </c>
      <c r="AM17" s="23">
        <f t="shared" si="0"/>
        <v>39460.889942119429</v>
      </c>
      <c r="AN17" s="23">
        <f t="shared" si="0"/>
        <v>41039.325539804209</v>
      </c>
      <c r="AO17" s="23">
        <f t="shared" si="0"/>
        <v>42680.898561396381</v>
      </c>
      <c r="AP17" s="23">
        <f t="shared" si="0"/>
        <v>44388.134503852241</v>
      </c>
      <c r="AQ17" s="21">
        <f>AP17*(1+$C$8)</f>
        <v>46163.659884006331</v>
      </c>
      <c r="AR17" s="21">
        <f>AQ17*(1+$C$8)</f>
        <v>48010.206279366583</v>
      </c>
      <c r="AS17" s="26"/>
      <c r="AT17" s="26"/>
      <c r="AU17" s="26"/>
      <c r="AV17" s="26"/>
      <c r="AW17" s="26"/>
      <c r="AX17" s="26"/>
      <c r="AY17" s="26"/>
    </row>
    <row r="18" spans="2:55" ht="13.5" x14ac:dyDescent="0.25">
      <c r="B18" s="76" t="s">
        <v>17</v>
      </c>
      <c r="C18" s="102" t="s">
        <v>69</v>
      </c>
      <c r="D18" s="100">
        <f>VLOOKUP($C6+D16-1,MT!$A$2:$C$104,2)/VLOOKUP($C6+$D16-1,MT!$A$2:$C$104,2)</f>
        <v>1</v>
      </c>
      <c r="E18" s="24">
        <f>VLOOKUP($C6+E16-1,MT!$A$2:$C$104,2)/VLOOKUP($C6+$D16-1,MT!$A$2:$C$104,2)</f>
        <v>0.97749455513430672</v>
      </c>
      <c r="F18" s="24">
        <f>VLOOKUP($C6+F16-1,MT!$A$2:$C$104,2)/VLOOKUP($C6+$D16-1,MT!$A$2:$C$104,2)</f>
        <v>0.95364469898631388</v>
      </c>
      <c r="G18" s="24">
        <f>VLOOKUP($C6+G16-1,MT!$A$2:$C$104,2)/VLOOKUP($C6+$D16-1,MT!$A$2:$C$104,2)</f>
        <v>0.92900164018176445</v>
      </c>
      <c r="H18" s="24">
        <f>VLOOKUP($C6+H16-1,MT!$A$2:$C$104,2)/VLOOKUP($C6+$D16-1,MT!$A$2:$C$104,2)</f>
        <v>0.90314861122314538</v>
      </c>
      <c r="I18" s="24">
        <f>VLOOKUP($C6+I16-1,MT!$A$2:$C$104,2)/VLOOKUP($C6+$D16-1,MT!$A$2:$C$104,2)</f>
        <v>0.87643515904385472</v>
      </c>
      <c r="J18" s="24">
        <f>VLOOKUP($C6+J16-1,MT!$A$2:$C$104,2)/VLOOKUP($C6+$D16-1,MT!$A$2:$C$104,2)</f>
        <v>0.84894194832083025</v>
      </c>
      <c r="K18" s="24">
        <f>VLOOKUP($C6+K16-1,MT!$A$2:$C$104,2)/VLOOKUP($C6+$D16-1,MT!$A$2:$C$104,2)</f>
        <v>0.82084375252077113</v>
      </c>
      <c r="L18" s="24">
        <f>VLOOKUP($C6+L16-1,MT!$A$2:$C$104,2)/VLOOKUP($C6+$D16-1,MT!$A$2:$C$104,2)</f>
        <v>0.79076927213573178</v>
      </c>
      <c r="M18" s="24">
        <f>VLOOKUP($C6+M16-1,MT!$A$2:$C$104,2)/VLOOKUP($C6+$D16-1,MT!$A$2:$C$104,2)</f>
        <v>0.76129977682772709</v>
      </c>
      <c r="N18" s="24">
        <f>VLOOKUP($C6+N16-1,MT!$A$2:$C$104,2)/VLOOKUP($C6+$D16-1,MT!$A$2:$C$104,2)</f>
        <v>0.73096985829905081</v>
      </c>
      <c r="O18" s="24">
        <f>VLOOKUP($C6+O16-1,MT!$A$2:$C$104,2)/VLOOKUP($C6+$D16-1,MT!$A$2:$C$104,2)</f>
        <v>0.69756123793390878</v>
      </c>
      <c r="P18" s="24">
        <f>VLOOKUP($C6+P16-1,MT!$A$2:$C$104,2)/VLOOKUP($C6+$D16-1,MT!$A$2:$C$104,2)</f>
        <v>0.66807829851308109</v>
      </c>
      <c r="Q18" s="24">
        <f>VLOOKUP($C6+Q16-1,MT!$A$2:$C$104,2)/VLOOKUP($C6+$D16-1,MT!$A$2:$C$104,2)</f>
        <v>0.63313704928611758</v>
      </c>
      <c r="R18" s="24">
        <f>VLOOKUP($C6+R16-1,MT!$A$2:$C$104,2)/VLOOKUP($C6+$D16-1,MT!$A$2:$C$104,2)</f>
        <v>0.60331800704471517</v>
      </c>
      <c r="S18" s="24">
        <f>VLOOKUP($C6+S16-1,MT!$A$2:$C$104,2)/VLOOKUP($C6+$D16-1,MT!$A$2:$C$104,2)</f>
        <v>0.57255787690570303</v>
      </c>
      <c r="T18" s="24">
        <f>VLOOKUP($C6+T16-1,MT!$A$2:$C$104,2)/VLOOKUP($C6+$D16-1,MT!$A$2:$C$104,2)</f>
        <v>0.54030545024333843</v>
      </c>
      <c r="U18" s="24">
        <f>VLOOKUP($C6+U16-1,MT!$A$2:$C$104,2)/VLOOKUP($C6+$D16-1,MT!$A$2:$C$104,2)</f>
        <v>0.51099728428920976</v>
      </c>
      <c r="V18" s="24">
        <f>VLOOKUP($C6+V16-1,MT!$A$2:$C$104,2)/VLOOKUP($C6+$D16-1,MT!$A$2:$C$104,2)</f>
        <v>0.47343443306176225</v>
      </c>
      <c r="W18" s="24">
        <f>VLOOKUP($C6+W16-1,MT!$A$2:$C$104,2)/VLOOKUP($C6+$D16-1,MT!$A$2:$C$104,2)</f>
        <v>0.44050980075824797</v>
      </c>
      <c r="X18" s="24">
        <f>VLOOKUP($C6+X16-1,MT!$A$2:$C$104,2)/VLOOKUP($C6+$D16-1,MT!$A$2:$C$104,2)</f>
        <v>0.40673818934688499</v>
      </c>
      <c r="Y18" s="24">
        <f>VLOOKUP($C6+Y16-1,MT!$A$2:$C$104,2)/VLOOKUP($C6+$D16-1,MT!$A$2:$C$104,2)</f>
        <v>0.37123228738135572</v>
      </c>
      <c r="Z18" s="24">
        <f>VLOOKUP($C6+Z16-1,MT!$A$2:$C$104,2)/VLOOKUP($C6+$D16-1,MT!$A$2:$C$104,2)</f>
        <v>0.33935629587803501</v>
      </c>
      <c r="AA18" s="24">
        <f>VLOOKUP($C6+AA16-1,MT!$A$2:$C$104,2)/VLOOKUP($C6+$D16-1,MT!$A$2:$C$104,2)</f>
        <v>0.30730553090801538</v>
      </c>
      <c r="AB18" s="24">
        <f>VLOOKUP($C6+AB16-1,MT!$A$2:$C$104,2)/VLOOKUP($C6+$D16-1,MT!$A$2:$C$104,2)</f>
        <v>0.2766260654459412</v>
      </c>
      <c r="AC18" s="24">
        <f>VLOOKUP($C6+AC16-1,MT!$A$2:$C$104,2)/VLOOKUP($C6+$D16-1,MT!$A$2:$C$104,2)</f>
        <v>0.24651125272243285</v>
      </c>
      <c r="AD18" s="24">
        <f>VLOOKUP($C6+AD16-1,MT!$A$2:$C$104,2)/VLOOKUP($C6+$D16-1,MT!$A$2:$C$104,2)</f>
        <v>0.21904493022505445</v>
      </c>
      <c r="AE18" s="24">
        <f>VLOOKUP($C6+AE16-1,MT!$A$2:$C$104,2)/VLOOKUP($C6+$D16-1,MT!$A$2:$C$104,2)</f>
        <v>0.19262724852786964</v>
      </c>
      <c r="AF18" s="24">
        <f>VLOOKUP($C6+AF16-1,MT!$A$2:$C$104,2)/VLOOKUP($C6+$D16-1,MT!$A$2:$C$104,2)</f>
        <v>0.16716409884111746</v>
      </c>
      <c r="AG18" s="24">
        <f>VLOOKUP($C6+AG16-1,MT!$A$2:$C$104,2)/VLOOKUP($C6+$D16-1,MT!$A$2:$C$104,2)</f>
        <v>0.14551907719609583</v>
      </c>
      <c r="AH18" s="24">
        <f>VLOOKUP($C6+AH16-1,MT!$A$2:$C$104,2)/VLOOKUP($C6+$D16-1,MT!$A$2:$C$104,2)</f>
        <v>0.12527224328466566</v>
      </c>
      <c r="AI18" s="24">
        <f>VLOOKUP($C6+AI16-1,MT!$A$2:$C$104,2)/VLOOKUP($C6+$D16-1,MT!$A$2:$C$104,2)</f>
        <v>0.10521362695275739</v>
      </c>
      <c r="AJ18" s="24">
        <f>VLOOKUP($C6+AJ16-1,MT!$A$2:$C$104,2)/VLOOKUP($C6+$D16-1,MT!$A$2:$C$104,2)</f>
        <v>8.7507730364873221E-2</v>
      </c>
      <c r="AK18" s="24">
        <f>VLOOKUP($C6+AK16-1,MT!$A$2:$C$104,2)/VLOOKUP($C6+$D16-1,MT!$A$2:$C$104,2)</f>
        <v>7.2907423839100857E-2</v>
      </c>
      <c r="AL18" s="24">
        <f>VLOOKUP($C6+AL16-1,MT!$A$2:$C$104,2)/VLOOKUP($C6+$D16-1,MT!$A$2:$C$104,2)</f>
        <v>6.154714850367024E-2</v>
      </c>
      <c r="AM18" s="24">
        <f>VLOOKUP($C6+AM16-1,MT!$A$2:$C$104,2)/VLOOKUP($C6+$D16-1,MT!$A$2:$C$104,2)</f>
        <v>5.2889139845661584E-2</v>
      </c>
      <c r="AN18" s="24">
        <f>VLOOKUP($C6+AN16-1,MT!$A$2:$C$104,2)/VLOOKUP($C6+$D16-1,MT!$A$2:$C$104,2)</f>
        <v>4.5373880777607484E-2</v>
      </c>
      <c r="AO18" s="24">
        <f>VLOOKUP($C6+AO16-1,MT!$A$2:$C$104,2)/VLOOKUP($C6+$D16-1,MT!$A$2:$C$104,2)</f>
        <v>3.9646688715011695E-2</v>
      </c>
      <c r="AP18" s="24">
        <f>VLOOKUP($C6+AP16-1,MT!$A$2:$C$104,2)/VLOOKUP($C6+$D16-1,MT!$A$2:$C$104,2)</f>
        <v>3.5196687370600416E-2</v>
      </c>
      <c r="AQ18" s="24">
        <f>VLOOKUP($C6+AQ16-1,MT!$A$2:$C$104,2)/VLOOKUP($C6+$D16-1,MT!$A$2:$C$104,2)</f>
        <v>3.2064209082842625E-2</v>
      </c>
      <c r="AR18" s="24">
        <f>VLOOKUP($C6+AR16-1,MT!$A$2:$C$104,2)/VLOOKUP($C6+$D16-1,MT!$A$2:$C$104,2)</f>
        <v>2.9119948374606758E-2</v>
      </c>
      <c r="AS18" s="26"/>
      <c r="AT18" s="26"/>
      <c r="AU18" s="26"/>
      <c r="AV18" s="26"/>
      <c r="AW18" s="26"/>
      <c r="AX18" s="26"/>
      <c r="AY18" s="26"/>
    </row>
    <row r="19" spans="2:55" ht="13.5" x14ac:dyDescent="0.25">
      <c r="B19" s="76" t="s">
        <v>74</v>
      </c>
      <c r="C19" s="101" t="s">
        <v>71</v>
      </c>
      <c r="D19" s="99">
        <f>D18*D17</f>
        <v>10000</v>
      </c>
      <c r="E19" s="21">
        <f t="shared" ref="E19:AP19" si="1">E18*E17</f>
        <v>10165.943373396791</v>
      </c>
      <c r="F19" s="21">
        <f t="shared" si="1"/>
        <v>10314.621064235971</v>
      </c>
      <c r="G19" s="21">
        <f t="shared" si="1"/>
        <v>10450.005009814204</v>
      </c>
      <c r="H19" s="21">
        <f t="shared" si="1"/>
        <v>10565.561337915089</v>
      </c>
      <c r="I19" s="21">
        <f t="shared" si="1"/>
        <v>10663.173800161117</v>
      </c>
      <c r="J19" s="25">
        <f t="shared" si="1"/>
        <v>10741.823928093952</v>
      </c>
      <c r="K19" s="25">
        <f t="shared" si="1"/>
        <v>10801.743797292822</v>
      </c>
      <c r="L19" s="25">
        <f t="shared" si="1"/>
        <v>10822.223518564682</v>
      </c>
      <c r="M19" s="25">
        <f t="shared" si="1"/>
        <v>10835.669651527445</v>
      </c>
      <c r="N19" s="25">
        <f t="shared" si="1"/>
        <v>10820.139551947421</v>
      </c>
      <c r="O19" s="25">
        <f t="shared" si="1"/>
        <v>10738.634772655234</v>
      </c>
      <c r="P19" s="25">
        <f t="shared" si="1"/>
        <v>10696.148804453202</v>
      </c>
      <c r="Q19" s="25">
        <f t="shared" si="1"/>
        <v>10542.197272629865</v>
      </c>
      <c r="R19" s="25">
        <f t="shared" si="1"/>
        <v>10447.515832139961</v>
      </c>
      <c r="S19" s="25">
        <f t="shared" si="1"/>
        <v>10311.443899401545</v>
      </c>
      <c r="T19" s="25">
        <f t="shared" si="1"/>
        <v>10119.819752699601</v>
      </c>
      <c r="U19" s="25">
        <f t="shared" si="1"/>
        <v>9953.7186329486576</v>
      </c>
      <c r="V19" s="25">
        <f t="shared" si="1"/>
        <v>9590.9129344539051</v>
      </c>
      <c r="W19" s="25">
        <f t="shared" si="1"/>
        <v>9280.877107446524</v>
      </c>
      <c r="X19" s="25">
        <f t="shared" si="1"/>
        <v>8912.1345983346946</v>
      </c>
      <c r="Y19" s="25">
        <f t="shared" si="1"/>
        <v>8459.5228257542331</v>
      </c>
      <c r="Z19" s="25">
        <f t="shared" si="1"/>
        <v>8042.4686261686848</v>
      </c>
      <c r="AA19" s="25">
        <f t="shared" si="1"/>
        <v>7574.2071852960289</v>
      </c>
      <c r="AB19" s="25">
        <f t="shared" si="1"/>
        <v>7090.7674567519962</v>
      </c>
      <c r="AC19" s="25">
        <f t="shared" si="1"/>
        <v>6571.5865362793929</v>
      </c>
      <c r="AD19" s="25">
        <f t="shared" si="1"/>
        <v>6072.9545055096078</v>
      </c>
      <c r="AE19" s="25">
        <f t="shared" si="1"/>
        <v>5554.1535531295231</v>
      </c>
      <c r="AF19" s="25">
        <f t="shared" si="1"/>
        <v>5012.7553804297177</v>
      </c>
      <c r="AG19" s="25">
        <f t="shared" si="1"/>
        <v>4538.2328138396424</v>
      </c>
      <c r="AH19" s="25">
        <f t="shared" si="1"/>
        <v>4063.0768194504903</v>
      </c>
      <c r="AI19" s="25">
        <f t="shared" si="1"/>
        <v>3548.996003067216</v>
      </c>
      <c r="AJ19" s="25">
        <f t="shared" si="1"/>
        <v>3069.8225892311639</v>
      </c>
      <c r="AK19" s="25">
        <f t="shared" si="1"/>
        <v>2659.9406694510108</v>
      </c>
      <c r="AL19" s="25">
        <f t="shared" si="1"/>
        <v>2335.2935128409727</v>
      </c>
      <c r="AM19" s="25">
        <f t="shared" si="1"/>
        <v>2087.0525265830152</v>
      </c>
      <c r="AN19" s="25">
        <f t="shared" si="1"/>
        <v>1862.113464236498</v>
      </c>
      <c r="AO19" s="25">
        <f t="shared" si="1"/>
        <v>1692.1562993406728</v>
      </c>
      <c r="AP19" s="25">
        <f t="shared" si="1"/>
        <v>1562.3152930962488</v>
      </c>
      <c r="AQ19" s="21">
        <f>AQ18*AQ17</f>
        <v>1480.2012425500136</v>
      </c>
      <c r="AR19" s="21">
        <f>AR18*AR17</f>
        <v>1398.0547283093761</v>
      </c>
      <c r="AS19" s="26"/>
      <c r="AT19" s="26"/>
      <c r="AU19" s="26"/>
      <c r="AV19" s="26"/>
      <c r="AW19" s="26"/>
      <c r="AX19" s="26"/>
      <c r="AY19" s="26"/>
    </row>
    <row r="20" spans="2:55" ht="13.5" x14ac:dyDescent="0.25">
      <c r="B20" s="76" t="s">
        <v>75</v>
      </c>
      <c r="C20" s="101" t="s">
        <v>26</v>
      </c>
      <c r="D20" s="99">
        <f>SUM(D19:$AY$19)</f>
        <v>301449.98067142814</v>
      </c>
      <c r="E20" s="21">
        <f>SUM(E19:$AY$19)</f>
        <v>291449.98067142814</v>
      </c>
      <c r="F20" s="21">
        <f>SUM(F19:$AY$19)</f>
        <v>281284.03729803138</v>
      </c>
      <c r="G20" s="21">
        <f>SUM(G19:$AY$19)</f>
        <v>270969.41623379529</v>
      </c>
      <c r="H20" s="21">
        <f>SUM(H19:$AY$19)</f>
        <v>260519.41122398112</v>
      </c>
      <c r="I20" s="21">
        <f>SUM(I19:$AY$19)</f>
        <v>249953.84988606605</v>
      </c>
      <c r="J20" s="25">
        <f>SUM(J19:$AY$19)</f>
        <v>239290.67608590494</v>
      </c>
      <c r="K20" s="25">
        <f>SUM(K19:$AY$19)</f>
        <v>228548.85215781099</v>
      </c>
      <c r="L20" s="25">
        <f>SUM(L19:$AY$19)</f>
        <v>217747.10836051818</v>
      </c>
      <c r="M20" s="25">
        <f>SUM(M19:$AY$19)</f>
        <v>206924.88484195352</v>
      </c>
      <c r="N20" s="25">
        <f>SUM(N19:$AY$19)</f>
        <v>196089.21519042604</v>
      </c>
      <c r="O20" s="25">
        <f>SUM(O19:$AY$19)</f>
        <v>185269.07563847862</v>
      </c>
      <c r="P20" s="25">
        <f>SUM(P19:$AY$19)</f>
        <v>174530.44086582342</v>
      </c>
      <c r="Q20" s="25">
        <f>SUM(Q19:$AY$19)</f>
        <v>163834.29206137022</v>
      </c>
      <c r="R20" s="25">
        <f>SUM(R19:$AY$19)</f>
        <v>153292.09478874039</v>
      </c>
      <c r="S20" s="25">
        <f>SUM(S19:$AY$19)</f>
        <v>142844.57895660045</v>
      </c>
      <c r="T20" s="25">
        <f>SUM(T19:$AY$19)</f>
        <v>132533.1350571989</v>
      </c>
      <c r="U20" s="25">
        <f>SUM(U19:$AY$19)</f>
        <v>122413.31530449931</v>
      </c>
      <c r="V20" s="25">
        <f>SUM(V19:$AY$19)</f>
        <v>112459.59667155064</v>
      </c>
      <c r="W20" s="25">
        <f>SUM(W19:$AY$19)</f>
        <v>102868.68373709674</v>
      </c>
      <c r="X20" s="25">
        <f>SUM(X19:$AY$19)</f>
        <v>93587.806629650207</v>
      </c>
      <c r="Y20" s="25">
        <f>SUM(Y19:$AY$19)</f>
        <v>84675.672031315509</v>
      </c>
      <c r="Z20" s="25">
        <f>SUM(Z19:$AY$19)</f>
        <v>76216.149205561276</v>
      </c>
      <c r="AA20" s="25">
        <f>SUM(AA19:$AY$19)</f>
        <v>68173.680579392574</v>
      </c>
      <c r="AB20" s="25">
        <f>SUM(AB19:$AY$19)</f>
        <v>60599.47339409656</v>
      </c>
      <c r="AC20" s="25">
        <f>SUM(AC19:$AY$19)</f>
        <v>53508.705937344559</v>
      </c>
      <c r="AD20" s="25">
        <f>SUM(AD19:$AY$19)</f>
        <v>46937.119401065167</v>
      </c>
      <c r="AE20" s="25">
        <f>SUM(AE19:$AY$19)</f>
        <v>40864.164895555557</v>
      </c>
      <c r="AF20" s="25">
        <f>SUM(AF19:$AY$19)</f>
        <v>35310.011342426042</v>
      </c>
      <c r="AG20" s="25">
        <f>SUM(AG19:$AY$19)</f>
        <v>30297.255961996325</v>
      </c>
      <c r="AH20" s="25">
        <f>SUM(AH19:$AY$19)</f>
        <v>25759.023148156681</v>
      </c>
      <c r="AI20" s="25">
        <f>SUM(AI19:$AY$19)</f>
        <v>21695.946328706188</v>
      </c>
      <c r="AJ20" s="25">
        <f>SUM(AJ19:$AY$19)</f>
        <v>18146.950325638973</v>
      </c>
      <c r="AK20" s="25">
        <f>SUM(AK19:$AY$19)</f>
        <v>15077.127736407809</v>
      </c>
      <c r="AL20" s="25">
        <f>SUM(AL19:$AY$19)</f>
        <v>12417.187066956798</v>
      </c>
      <c r="AM20" s="25">
        <f>SUM(AM19:$AY$19)</f>
        <v>10081.893554115824</v>
      </c>
      <c r="AN20" s="25">
        <f>SUM(AN19:$AY$19)</f>
        <v>7994.8410275328097</v>
      </c>
      <c r="AO20" s="25">
        <f>SUM(AO19:$AY$19)</f>
        <v>6132.7275632963119</v>
      </c>
      <c r="AP20" s="25">
        <f>SUM(AP19:$AY$19)</f>
        <v>4440.5712639556386</v>
      </c>
      <c r="AQ20" s="21">
        <f>SUM(AQ19:$AR$19)</f>
        <v>2878.2559708593899</v>
      </c>
      <c r="AR20" s="21">
        <f>SUM(AR19:$AR$19)</f>
        <v>1398.0547283093761</v>
      </c>
      <c r="AS20" s="26"/>
      <c r="AT20" s="26"/>
      <c r="AU20" s="26"/>
      <c r="AV20" s="26"/>
      <c r="AW20" s="26"/>
      <c r="AX20" s="26"/>
      <c r="AY20" s="26"/>
    </row>
    <row r="21" spans="2:55" ht="13.5" x14ac:dyDescent="0.25">
      <c r="B21" s="76" t="s">
        <v>76</v>
      </c>
      <c r="C21" s="101" t="s">
        <v>27</v>
      </c>
      <c r="D21" s="54">
        <f>D19/D20</f>
        <v>3.3172999307303698E-2</v>
      </c>
      <c r="E21" s="27">
        <f t="shared" ref="E21:AP21" si="2">E19/E20</f>
        <v>3.4880576591485753E-2</v>
      </c>
      <c r="F21" s="27">
        <f t="shared" si="2"/>
        <v>3.6669770397625617E-2</v>
      </c>
      <c r="G21" s="27">
        <f t="shared" si="2"/>
        <v>3.8565256385974675E-2</v>
      </c>
      <c r="H21" s="27">
        <f t="shared" si="2"/>
        <v>4.0555754706628616E-2</v>
      </c>
      <c r="I21" s="27">
        <f t="shared" si="2"/>
        <v>4.2660570361375126E-2</v>
      </c>
      <c r="J21" s="27">
        <f t="shared" si="2"/>
        <v>4.4890273636226663E-2</v>
      </c>
      <c r="K21" s="27">
        <f t="shared" si="2"/>
        <v>4.726229729578476E-2</v>
      </c>
      <c r="L21" s="27">
        <f t="shared" si="2"/>
        <v>4.9700882827094131E-2</v>
      </c>
      <c r="M21" s="27">
        <f t="shared" si="2"/>
        <v>5.2365232242625556E-2</v>
      </c>
      <c r="N21" s="27">
        <f t="shared" si="2"/>
        <v>5.5179676972238238E-2</v>
      </c>
      <c r="O21" s="27">
        <f t="shared" si="2"/>
        <v>5.7962370328925643E-2</v>
      </c>
      <c r="P21" s="27">
        <f t="shared" si="2"/>
        <v>6.1285290699954469E-2</v>
      </c>
      <c r="Q21" s="27">
        <f t="shared" si="2"/>
        <v>6.4346707517623308E-2</v>
      </c>
      <c r="R21" s="27">
        <f t="shared" si="2"/>
        <v>6.8154302715598039E-2</v>
      </c>
      <c r="S21" s="27">
        <f t="shared" si="2"/>
        <v>7.2186455899977867E-2</v>
      </c>
      <c r="T21" s="27">
        <f t="shared" si="2"/>
        <v>7.6356903112056243E-2</v>
      </c>
      <c r="U21" s="27">
        <f t="shared" si="2"/>
        <v>8.1312385079916283E-2</v>
      </c>
      <c r="V21" s="27">
        <f t="shared" si="2"/>
        <v>8.5283188081005781E-2</v>
      </c>
      <c r="W21" s="27">
        <f t="shared" si="2"/>
        <v>9.0220626630800688E-2</v>
      </c>
      <c r="X21" s="27">
        <f t="shared" si="2"/>
        <v>9.5227518618981918E-2</v>
      </c>
      <c r="Y21" s="27">
        <f t="shared" si="2"/>
        <v>9.9904997773453241E-2</v>
      </c>
      <c r="Z21" s="27">
        <f t="shared" si="2"/>
        <v>0.10552184425478491</v>
      </c>
      <c r="AA21" s="27">
        <f t="shared" si="2"/>
        <v>0.11110163219771278</v>
      </c>
      <c r="AB21" s="27">
        <f t="shared" si="2"/>
        <v>0.11701038077738081</v>
      </c>
      <c r="AC21" s="27">
        <f t="shared" si="2"/>
        <v>0.12281340804567992</v>
      </c>
      <c r="AD21" s="27">
        <f t="shared" si="2"/>
        <v>0.1293849001174919</v>
      </c>
      <c r="AE21" s="27">
        <f t="shared" si="2"/>
        <v>0.13591746135826699</v>
      </c>
      <c r="AF21" s="27">
        <f t="shared" si="2"/>
        <v>0.14196413962650703</v>
      </c>
      <c r="AG21" s="27">
        <f t="shared" si="2"/>
        <v>0.14979022587168361</v>
      </c>
      <c r="AH21" s="27">
        <f t="shared" si="2"/>
        <v>0.15773411887869843</v>
      </c>
      <c r="AI21" s="27">
        <f t="shared" si="2"/>
        <v>0.16357876025769355</v>
      </c>
      <c r="AJ21" s="27">
        <f t="shared" si="2"/>
        <v>0.16916465489487542</v>
      </c>
      <c r="AK21" s="27">
        <f t="shared" si="2"/>
        <v>0.17642224142121338</v>
      </c>
      <c r="AL21" s="27">
        <f t="shared" si="2"/>
        <v>0.18806944763322359</v>
      </c>
      <c r="AM21" s="27">
        <f t="shared" si="2"/>
        <v>0.20700997440416324</v>
      </c>
      <c r="AN21" s="27">
        <f t="shared" si="2"/>
        <v>0.23291438289063043</v>
      </c>
      <c r="AO21" s="27">
        <f t="shared" si="2"/>
        <v>0.27592230078310326</v>
      </c>
      <c r="AP21" s="27">
        <f t="shared" si="2"/>
        <v>0.35182754655412196</v>
      </c>
      <c r="AQ21" s="27">
        <f>AQ19/AQ20</f>
        <v>0.51427018914792866</v>
      </c>
      <c r="AR21" s="27">
        <f>AR19/AR20</f>
        <v>1</v>
      </c>
      <c r="AS21" s="26"/>
      <c r="AT21" s="26"/>
      <c r="AU21" s="26"/>
      <c r="AV21" s="26"/>
      <c r="AW21" s="26"/>
      <c r="AX21" s="26"/>
      <c r="AY21" s="26"/>
    </row>
    <row r="22" spans="2:55" ht="13.5" x14ac:dyDescent="0.25">
      <c r="B22" s="76" t="s">
        <v>77</v>
      </c>
      <c r="C22" s="101" t="s">
        <v>28</v>
      </c>
      <c r="D22" s="99">
        <f>C10</f>
        <v>500</v>
      </c>
      <c r="E22" s="21">
        <f>D25</f>
        <v>483.41350034634814</v>
      </c>
      <c r="F22" s="21">
        <f t="shared" ref="F22:AP22" si="3">E25</f>
        <v>466.55175872215909</v>
      </c>
      <c r="G22" s="21">
        <f t="shared" si="3"/>
        <v>449.44341285120908</v>
      </c>
      <c r="H22" s="21">
        <f t="shared" si="3"/>
        <v>432.11051240361473</v>
      </c>
      <c r="I22" s="21">
        <f t="shared" si="3"/>
        <v>414.58594445641813</v>
      </c>
      <c r="J22" s="28">
        <f t="shared" si="3"/>
        <v>396.89947160209795</v>
      </c>
      <c r="K22" s="28">
        <f t="shared" si="3"/>
        <v>379.08254571580602</v>
      </c>
      <c r="L22" s="28">
        <f t="shared" si="3"/>
        <v>361.16623374054268</v>
      </c>
      <c r="M22" s="28">
        <f t="shared" si="3"/>
        <v>343.21595307630105</v>
      </c>
      <c r="N22" s="28">
        <f t="shared" si="3"/>
        <v>325.24336998408648</v>
      </c>
      <c r="O22" s="28">
        <f t="shared" si="3"/>
        <v>307.29654589100244</v>
      </c>
      <c r="P22" s="28">
        <f t="shared" si="3"/>
        <v>289.48490969726845</v>
      </c>
      <c r="Q22" s="28">
        <f t="shared" si="3"/>
        <v>271.74374285322131</v>
      </c>
      <c r="R22" s="28">
        <f t="shared" si="3"/>
        <v>254.25792771210084</v>
      </c>
      <c r="S22" s="28">
        <f t="shared" si="3"/>
        <v>236.92915593896967</v>
      </c>
      <c r="T22" s="28">
        <f t="shared" si="3"/>
        <v>219.82607987236224</v>
      </c>
      <c r="U22" s="28">
        <f t="shared" si="3"/>
        <v>203.04084119004514</v>
      </c>
      <c r="V22" s="28">
        <f t="shared" si="3"/>
        <v>186.53110612425007</v>
      </c>
      <c r="W22" s="28">
        <f t="shared" si="3"/>
        <v>170.6231387176976</v>
      </c>
      <c r="X22" s="28">
        <f t="shared" si="3"/>
        <v>155.2294122248729</v>
      </c>
      <c r="Y22" s="28">
        <f t="shared" si="3"/>
        <v>140.44730048201521</v>
      </c>
      <c r="Z22" s="28">
        <f t="shared" si="3"/>
        <v>126.41591324007196</v>
      </c>
      <c r="AA22" s="28">
        <f t="shared" si="3"/>
        <v>113.07627293182668</v>
      </c>
      <c r="AB22" s="28">
        <f t="shared" si="3"/>
        <v>100.51331444626669</v>
      </c>
      <c r="AC22" s="28">
        <f t="shared" si="3"/>
        <v>88.752213249712412</v>
      </c>
      <c r="AD22" s="28">
        <f t="shared" si="3"/>
        <v>77.852251468918283</v>
      </c>
      <c r="AE22" s="28">
        <f t="shared" si="3"/>
        <v>67.779345688690427</v>
      </c>
      <c r="AF22" s="28">
        <f t="shared" si="3"/>
        <v>58.566949090159227</v>
      </c>
      <c r="AG22" s="28">
        <f t="shared" si="3"/>
        <v>50.252542552025332</v>
      </c>
      <c r="AH22" s="28">
        <f t="shared" si="3"/>
        <v>42.725202852531069</v>
      </c>
      <c r="AI22" s="28">
        <f t="shared" si="3"/>
        <v>35.985980626673431</v>
      </c>
      <c r="AJ22" s="28">
        <f t="shared" si="3"/>
        <v>30.099438529104813</v>
      </c>
      <c r="AK22" s="28">
        <f t="shared" si="3"/>
        <v>25.007677397799281</v>
      </c>
      <c r="AL22" s="28">
        <f t="shared" si="3"/>
        <v>20.595766898540916</v>
      </c>
      <c r="AM22" s="28">
        <f t="shared" si="3"/>
        <v>16.722332394349696</v>
      </c>
      <c r="AN22" s="28">
        <f t="shared" si="3"/>
        <v>13.260642793417455</v>
      </c>
      <c r="AO22" s="28">
        <f t="shared" si="3"/>
        <v>10.172048360455543</v>
      </c>
      <c r="AP22" s="28">
        <f t="shared" si="3"/>
        <v>7.3653533731616561</v>
      </c>
      <c r="AQ22" s="29">
        <f>AP25</f>
        <v>4.7740191663780642</v>
      </c>
      <c r="AR22" s="29">
        <f>AQ25</f>
        <v>2.3188834266889806</v>
      </c>
      <c r="AS22" s="26"/>
      <c r="AT22" s="26"/>
      <c r="AU22" s="26"/>
      <c r="AV22" s="26"/>
      <c r="AW22" s="26"/>
      <c r="AX22" s="26"/>
      <c r="AY22" s="26"/>
    </row>
    <row r="23" spans="2:55" ht="11.5" hidden="1" customHeight="1" x14ac:dyDescent="0.25">
      <c r="B23" s="76" t="s">
        <v>78</v>
      </c>
      <c r="C23" s="101" t="s">
        <v>28</v>
      </c>
      <c r="D23" s="99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29">
        <v>0</v>
      </c>
      <c r="AR23" s="29">
        <v>0</v>
      </c>
      <c r="AS23" s="26"/>
      <c r="AT23" s="26"/>
      <c r="AU23" s="26"/>
      <c r="AV23" s="26"/>
      <c r="AW23" s="26"/>
      <c r="AX23" s="26"/>
      <c r="AY23" s="26"/>
    </row>
    <row r="24" spans="2:55" ht="13.5" x14ac:dyDescent="0.25">
      <c r="B24" s="76" t="s">
        <v>79</v>
      </c>
      <c r="C24" s="101" t="s">
        <v>32</v>
      </c>
      <c r="D24" s="99">
        <f>D21*D22</f>
        <v>16.586499653651849</v>
      </c>
      <c r="E24" s="21">
        <f t="shared" ref="E24:AP24" si="4">E21*E22</f>
        <v>16.861741624189023</v>
      </c>
      <c r="F24" s="21">
        <f t="shared" si="4"/>
        <v>17.10834587095</v>
      </c>
      <c r="G24" s="21">
        <f t="shared" si="4"/>
        <v>17.332900447594344</v>
      </c>
      <c r="H24" s="21">
        <f t="shared" si="4"/>
        <v>17.524567947196601</v>
      </c>
      <c r="I24" s="21">
        <f t="shared" si="4"/>
        <v>17.686472854320186</v>
      </c>
      <c r="J24" s="28">
        <f t="shared" si="4"/>
        <v>17.816925886291951</v>
      </c>
      <c r="K24" s="28">
        <f t="shared" si="4"/>
        <v>17.916311975263341</v>
      </c>
      <c r="L24" s="28">
        <f t="shared" si="4"/>
        <v>17.950280664241603</v>
      </c>
      <c r="M24" s="28">
        <f t="shared" si="4"/>
        <v>17.972583092214581</v>
      </c>
      <c r="N24" s="28">
        <f t="shared" si="4"/>
        <v>17.946824093084057</v>
      </c>
      <c r="O24" s="28">
        <f t="shared" si="4"/>
        <v>17.811636193733978</v>
      </c>
      <c r="P24" s="28">
        <f t="shared" si="4"/>
        <v>17.741166844047164</v>
      </c>
      <c r="Q24" s="28">
        <f t="shared" si="4"/>
        <v>17.485815141120472</v>
      </c>
      <c r="R24" s="28">
        <f t="shared" si="4"/>
        <v>17.328771773131162</v>
      </c>
      <c r="S24" s="28">
        <f t="shared" si="4"/>
        <v>17.103076066607414</v>
      </c>
      <c r="T24" s="28">
        <f t="shared" si="4"/>
        <v>16.7852386823171</v>
      </c>
      <c r="U24" s="28">
        <f t="shared" si="4"/>
        <v>16.509735065795077</v>
      </c>
      <c r="V24" s="28">
        <f t="shared" si="4"/>
        <v>15.907967406552467</v>
      </c>
      <c r="W24" s="28">
        <f t="shared" si="4"/>
        <v>15.393726492824708</v>
      </c>
      <c r="X24" s="28">
        <f t="shared" si="4"/>
        <v>14.782111742857703</v>
      </c>
      <c r="Y24" s="28">
        <f t="shared" si="4"/>
        <v>14.031387241943248</v>
      </c>
      <c r="Z24" s="28">
        <f t="shared" si="4"/>
        <v>13.339640308245274</v>
      </c>
      <c r="AA24" s="28">
        <f t="shared" si="4"/>
        <v>12.562958485559994</v>
      </c>
      <c r="AB24" s="28">
        <f t="shared" si="4"/>
        <v>11.761101196554277</v>
      </c>
      <c r="AC24" s="28">
        <f t="shared" si="4"/>
        <v>10.899961780794131</v>
      </c>
      <c r="AD24" s="28">
        <f t="shared" si="4"/>
        <v>10.072905780227854</v>
      </c>
      <c r="AE24" s="28">
        <f t="shared" si="4"/>
        <v>9.2123965985312015</v>
      </c>
      <c r="AF24" s="28">
        <f t="shared" si="4"/>
        <v>8.314406538133893</v>
      </c>
      <c r="AG24" s="28">
        <f t="shared" si="4"/>
        <v>7.5273396994942665</v>
      </c>
      <c r="AH24" s="28">
        <f t="shared" si="4"/>
        <v>6.7392222258576409</v>
      </c>
      <c r="AI24" s="28">
        <f t="shared" si="4"/>
        <v>5.8865420975686176</v>
      </c>
      <c r="AJ24" s="28">
        <f t="shared" si="4"/>
        <v>5.0917611313055327</v>
      </c>
      <c r="AK24" s="28">
        <f t="shared" si="4"/>
        <v>4.411910499258366</v>
      </c>
      <c r="AL24" s="28">
        <f t="shared" si="4"/>
        <v>3.8734345041912204</v>
      </c>
      <c r="AM24" s="28">
        <f t="shared" si="4"/>
        <v>3.4616896009322402</v>
      </c>
      <c r="AN24" s="28">
        <f t="shared" si="4"/>
        <v>3.0885944329619122</v>
      </c>
      <c r="AO24" s="28">
        <f t="shared" si="4"/>
        <v>2.8066949872938869</v>
      </c>
      <c r="AP24" s="28">
        <f t="shared" si="4"/>
        <v>2.5913342067835918</v>
      </c>
      <c r="AQ24" s="29">
        <f>AQ21*AQ22</f>
        <v>2.4551357396890836</v>
      </c>
      <c r="AR24" s="29">
        <f>AR21*AR22</f>
        <v>2.3188834266889806</v>
      </c>
      <c r="AS24" s="26"/>
      <c r="AT24" s="26"/>
      <c r="AU24" s="26"/>
      <c r="AV24" s="26"/>
      <c r="AW24" s="26"/>
      <c r="AX24" s="26"/>
      <c r="AY24" s="26"/>
    </row>
    <row r="25" spans="2:55" ht="13.5" x14ac:dyDescent="0.25">
      <c r="B25" s="76" t="s">
        <v>80</v>
      </c>
      <c r="C25" s="101" t="s">
        <v>33</v>
      </c>
      <c r="D25" s="99">
        <f>D22-D24</f>
        <v>483.41350034634814</v>
      </c>
      <c r="E25" s="21">
        <f t="shared" ref="E25:AP25" si="5">E22-E24</f>
        <v>466.55175872215909</v>
      </c>
      <c r="F25" s="21">
        <f t="shared" si="5"/>
        <v>449.44341285120908</v>
      </c>
      <c r="G25" s="21">
        <f t="shared" si="5"/>
        <v>432.11051240361473</v>
      </c>
      <c r="H25" s="21">
        <f t="shared" si="5"/>
        <v>414.58594445641813</v>
      </c>
      <c r="I25" s="21">
        <f t="shared" si="5"/>
        <v>396.89947160209795</v>
      </c>
      <c r="J25" s="31">
        <f t="shared" si="5"/>
        <v>379.08254571580602</v>
      </c>
      <c r="K25" s="31">
        <f t="shared" si="5"/>
        <v>361.16623374054268</v>
      </c>
      <c r="L25" s="31">
        <f t="shared" si="5"/>
        <v>343.21595307630105</v>
      </c>
      <c r="M25" s="31">
        <f t="shared" si="5"/>
        <v>325.24336998408648</v>
      </c>
      <c r="N25" s="28">
        <f t="shared" si="5"/>
        <v>307.29654589100244</v>
      </c>
      <c r="O25" s="28">
        <f t="shared" si="5"/>
        <v>289.48490969726845</v>
      </c>
      <c r="P25" s="28">
        <f t="shared" si="5"/>
        <v>271.74374285322131</v>
      </c>
      <c r="Q25" s="28">
        <f t="shared" si="5"/>
        <v>254.25792771210084</v>
      </c>
      <c r="R25" s="28">
        <f t="shared" si="5"/>
        <v>236.92915593896967</v>
      </c>
      <c r="S25" s="28">
        <f t="shared" si="5"/>
        <v>219.82607987236224</v>
      </c>
      <c r="T25" s="28">
        <f t="shared" si="5"/>
        <v>203.04084119004514</v>
      </c>
      <c r="U25" s="28">
        <f t="shared" si="5"/>
        <v>186.53110612425007</v>
      </c>
      <c r="V25" s="28">
        <f t="shared" si="5"/>
        <v>170.6231387176976</v>
      </c>
      <c r="W25" s="28">
        <f t="shared" si="5"/>
        <v>155.2294122248729</v>
      </c>
      <c r="X25" s="28">
        <f t="shared" si="5"/>
        <v>140.44730048201521</v>
      </c>
      <c r="Y25" s="28">
        <f t="shared" si="5"/>
        <v>126.41591324007196</v>
      </c>
      <c r="Z25" s="28">
        <f t="shared" si="5"/>
        <v>113.07627293182668</v>
      </c>
      <c r="AA25" s="28">
        <f t="shared" si="5"/>
        <v>100.51331444626669</v>
      </c>
      <c r="AB25" s="28">
        <f t="shared" si="5"/>
        <v>88.752213249712412</v>
      </c>
      <c r="AC25" s="28">
        <f t="shared" si="5"/>
        <v>77.852251468918283</v>
      </c>
      <c r="AD25" s="28">
        <f t="shared" si="5"/>
        <v>67.779345688690427</v>
      </c>
      <c r="AE25" s="28">
        <f t="shared" si="5"/>
        <v>58.566949090159227</v>
      </c>
      <c r="AF25" s="28">
        <f t="shared" si="5"/>
        <v>50.252542552025332</v>
      </c>
      <c r="AG25" s="28">
        <f t="shared" si="5"/>
        <v>42.725202852531069</v>
      </c>
      <c r="AH25" s="28">
        <f t="shared" si="5"/>
        <v>35.985980626673431</v>
      </c>
      <c r="AI25" s="28">
        <f t="shared" si="5"/>
        <v>30.099438529104813</v>
      </c>
      <c r="AJ25" s="28">
        <f t="shared" si="5"/>
        <v>25.007677397799281</v>
      </c>
      <c r="AK25" s="28">
        <f t="shared" si="5"/>
        <v>20.595766898540916</v>
      </c>
      <c r="AL25" s="28">
        <f t="shared" si="5"/>
        <v>16.722332394349696</v>
      </c>
      <c r="AM25" s="28">
        <f t="shared" si="5"/>
        <v>13.260642793417455</v>
      </c>
      <c r="AN25" s="28">
        <f t="shared" si="5"/>
        <v>10.172048360455543</v>
      </c>
      <c r="AO25" s="28">
        <f t="shared" si="5"/>
        <v>7.3653533731616561</v>
      </c>
      <c r="AP25" s="28">
        <f t="shared" si="5"/>
        <v>4.7740191663780642</v>
      </c>
      <c r="AQ25" s="29">
        <f>AQ22-AQ24</f>
        <v>2.3188834266889806</v>
      </c>
      <c r="AR25" s="29">
        <f>AR22-AR24</f>
        <v>0</v>
      </c>
      <c r="AS25" s="26"/>
      <c r="AT25" s="26"/>
      <c r="AU25" s="26"/>
      <c r="AV25" s="26"/>
      <c r="AW25" s="26"/>
      <c r="AX25" s="26"/>
      <c r="AY25" s="26"/>
    </row>
    <row r="26" spans="2:55" x14ac:dyDescent="0.25">
      <c r="B26" s="32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8" spans="2:55" x14ac:dyDescent="0.25">
      <c r="B28" s="19" t="s">
        <v>49</v>
      </c>
      <c r="C28" s="19"/>
    </row>
    <row r="29" spans="2:55" x14ac:dyDescent="0.25">
      <c r="B29" s="19"/>
      <c r="C29" s="19"/>
    </row>
    <row r="30" spans="2:55" x14ac:dyDescent="0.25">
      <c r="B30" s="19" t="s">
        <v>53</v>
      </c>
      <c r="C30" s="19"/>
    </row>
    <row r="31" spans="2:55" x14ac:dyDescent="0.25">
      <c r="B31" s="106" t="s">
        <v>21</v>
      </c>
      <c r="C31" s="13" t="s">
        <v>36</v>
      </c>
      <c r="D31" s="48"/>
      <c r="E31" s="48"/>
      <c r="F31" s="48"/>
      <c r="G31" s="48"/>
      <c r="H31" s="48"/>
      <c r="I31" s="12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</row>
    <row r="32" spans="2:55" x14ac:dyDescent="0.25">
      <c r="B32" s="76" t="s">
        <v>35</v>
      </c>
      <c r="C32" s="95" t="s">
        <v>16</v>
      </c>
      <c r="D32" s="48"/>
      <c r="E32" s="48"/>
      <c r="F32" s="48"/>
      <c r="G32" s="48"/>
      <c r="H32" s="48"/>
      <c r="I32" s="12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C32" s="34"/>
    </row>
    <row r="33" spans="1:55" x14ac:dyDescent="0.25">
      <c r="B33" s="76" t="s">
        <v>15</v>
      </c>
      <c r="C33" s="95">
        <v>51</v>
      </c>
      <c r="D33" s="48"/>
      <c r="E33" s="48"/>
      <c r="F33" s="48"/>
      <c r="G33" s="48"/>
      <c r="H33" s="48"/>
      <c r="I33" s="12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C33" s="34"/>
    </row>
    <row r="34" spans="1:55" x14ac:dyDescent="0.25">
      <c r="B34" s="76" t="s">
        <v>84</v>
      </c>
      <c r="C34" s="95">
        <v>55</v>
      </c>
      <c r="D34" s="48"/>
      <c r="E34" s="48"/>
      <c r="F34" s="48"/>
      <c r="G34" s="48"/>
      <c r="H34" s="48"/>
      <c r="I34" s="12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C34" s="34"/>
    </row>
    <row r="35" spans="1:55" ht="13" x14ac:dyDescent="0.25">
      <c r="B35" s="76" t="s">
        <v>85</v>
      </c>
      <c r="C35" s="95">
        <v>264</v>
      </c>
      <c r="D35" s="48"/>
      <c r="E35" s="48"/>
      <c r="F35" s="48"/>
      <c r="G35" s="48"/>
      <c r="H35" s="48"/>
      <c r="I35" s="12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34"/>
      <c r="BC35" s="35"/>
    </row>
    <row r="36" spans="1:55" ht="12" x14ac:dyDescent="0.25">
      <c r="B36" s="76" t="s">
        <v>86</v>
      </c>
      <c r="C36" s="104">
        <v>0.04</v>
      </c>
      <c r="D36" s="48"/>
      <c r="E36" s="48"/>
      <c r="F36" s="48"/>
      <c r="G36" s="48"/>
      <c r="H36" s="48"/>
      <c r="I36" s="12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</row>
    <row r="37" spans="1:55" ht="12" x14ac:dyDescent="0.25">
      <c r="B37" s="76" t="s">
        <v>82</v>
      </c>
      <c r="C37" s="104">
        <f>C36</f>
        <v>0.04</v>
      </c>
      <c r="D37" s="48"/>
      <c r="E37" s="48"/>
      <c r="F37" s="48"/>
      <c r="G37" s="48"/>
      <c r="H37" s="48"/>
      <c r="I37" s="12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</row>
    <row r="38" spans="1:55" ht="30" customHeight="1" x14ac:dyDescent="0.25">
      <c r="B38" s="76" t="s">
        <v>87</v>
      </c>
      <c r="C38" s="105" t="s">
        <v>37</v>
      </c>
      <c r="D38" s="53"/>
      <c r="E38" s="53"/>
      <c r="F38" s="53"/>
      <c r="G38" s="53"/>
      <c r="H38" s="53"/>
      <c r="I38" s="12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</row>
    <row r="39" spans="1:55" ht="13.5" x14ac:dyDescent="0.25">
      <c r="A39" s="12"/>
      <c r="B39" s="76" t="s">
        <v>88</v>
      </c>
      <c r="C39" s="104">
        <v>0.03</v>
      </c>
      <c r="D39" s="48"/>
      <c r="E39" s="48"/>
      <c r="F39" s="48"/>
      <c r="G39" s="48"/>
      <c r="H39" s="48"/>
      <c r="I39" s="12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</row>
    <row r="40" spans="1:55" x14ac:dyDescent="0.25">
      <c r="A40" s="12"/>
      <c r="B40" s="76" t="s">
        <v>38</v>
      </c>
      <c r="C40" s="99">
        <v>500</v>
      </c>
      <c r="D40" s="53"/>
      <c r="E40" s="53"/>
      <c r="F40" s="53"/>
      <c r="G40" s="53"/>
      <c r="H40" s="53"/>
      <c r="I40" s="12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</row>
    <row r="41" spans="1:55" x14ac:dyDescent="0.25">
      <c r="A41" s="12"/>
      <c r="B41" s="16"/>
      <c r="C41" s="47"/>
      <c r="D41" s="53"/>
      <c r="E41" s="53"/>
      <c r="F41" s="53"/>
      <c r="G41" s="53"/>
      <c r="H41" s="53"/>
      <c r="I41" s="12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</row>
    <row r="42" spans="1:55" x14ac:dyDescent="0.25">
      <c r="A42" s="12"/>
      <c r="B42" s="12" t="s">
        <v>47</v>
      </c>
      <c r="C42" s="47"/>
      <c r="D42" s="53"/>
      <c r="E42" s="53"/>
      <c r="F42" s="53"/>
      <c r="G42" s="53"/>
      <c r="H42" s="53"/>
      <c r="I42" s="12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</row>
    <row r="43" spans="1:55" x14ac:dyDescent="0.25">
      <c r="A43" s="12"/>
      <c r="B43" s="12" t="s">
        <v>126</v>
      </c>
      <c r="C43" s="47"/>
      <c r="D43" s="53"/>
      <c r="E43" s="53"/>
      <c r="F43" s="53"/>
      <c r="G43" s="53"/>
      <c r="H43" s="53"/>
      <c r="I43" s="12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</row>
    <row r="44" spans="1:55" x14ac:dyDescent="0.25">
      <c r="A44" s="12"/>
      <c r="B44" s="12" t="s">
        <v>50</v>
      </c>
      <c r="C44" s="47"/>
      <c r="D44" s="53"/>
      <c r="E44" s="53"/>
      <c r="F44" s="53"/>
      <c r="G44" s="53"/>
      <c r="H44" s="53"/>
      <c r="I44" s="12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</row>
    <row r="45" spans="1:55" x14ac:dyDescent="0.25">
      <c r="A45" s="12"/>
      <c r="B45" s="20" t="s">
        <v>51</v>
      </c>
      <c r="C45" s="47"/>
      <c r="D45" s="53"/>
      <c r="E45" s="53"/>
      <c r="F45" s="53"/>
      <c r="G45" s="53"/>
      <c r="H45" s="53"/>
      <c r="I45" s="12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</row>
    <row r="46" spans="1:55" x14ac:dyDescent="0.25">
      <c r="A46" s="12"/>
      <c r="B46" s="12" t="s">
        <v>55</v>
      </c>
      <c r="C46" s="47"/>
      <c r="D46" s="53"/>
      <c r="E46" s="53"/>
      <c r="F46" s="53"/>
      <c r="G46" s="53"/>
      <c r="H46" s="53"/>
      <c r="I46" s="12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</row>
    <row r="47" spans="1:55" x14ac:dyDescent="0.25">
      <c r="A47" s="12"/>
      <c r="B47" s="16"/>
      <c r="C47" s="47"/>
      <c r="D47" s="53"/>
      <c r="E47" s="53"/>
      <c r="F47" s="53"/>
      <c r="G47" s="53"/>
      <c r="H47" s="53"/>
      <c r="I47" s="12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</row>
    <row r="48" spans="1:55" x14ac:dyDescent="0.25">
      <c r="A48" s="12"/>
      <c r="B48" s="16"/>
      <c r="C48" s="47"/>
      <c r="D48" s="53"/>
      <c r="E48" s="53"/>
      <c r="F48" s="53"/>
      <c r="G48" s="53"/>
      <c r="H48" s="53"/>
      <c r="I48" s="12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</row>
    <row r="49" spans="1:53" x14ac:dyDescent="0.25">
      <c r="A49" s="12"/>
      <c r="B49" s="16"/>
      <c r="C49" s="47"/>
      <c r="D49" s="53"/>
      <c r="E49" s="53"/>
      <c r="F49" s="53"/>
      <c r="G49" s="53"/>
      <c r="H49" s="53"/>
      <c r="I49" s="12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</row>
    <row r="50" spans="1:53" x14ac:dyDescent="0.25">
      <c r="A50" s="12"/>
      <c r="B50" s="16"/>
      <c r="C50" s="47"/>
      <c r="D50" s="53"/>
      <c r="E50" s="53"/>
      <c r="F50" s="53"/>
      <c r="G50" s="53"/>
      <c r="H50" s="53"/>
      <c r="I50" s="12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</row>
    <row r="51" spans="1:53" x14ac:dyDescent="0.25">
      <c r="A51" s="12"/>
      <c r="B51" s="16"/>
      <c r="C51" s="47"/>
      <c r="D51" s="53"/>
      <c r="E51" s="53"/>
      <c r="F51" s="53"/>
      <c r="G51" s="53"/>
      <c r="H51" s="53"/>
      <c r="I51" s="12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</row>
    <row r="52" spans="1:53" x14ac:dyDescent="0.25">
      <c r="A52" s="12"/>
      <c r="B52" s="32" t="s">
        <v>19</v>
      </c>
      <c r="C52" s="36"/>
      <c r="I52" s="5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s="12" customFormat="1" x14ac:dyDescent="0.25">
      <c r="A53" s="136"/>
      <c r="B53" s="139" t="s">
        <v>21</v>
      </c>
      <c r="C53" s="139" t="s">
        <v>22</v>
      </c>
      <c r="D53" s="137" t="s">
        <v>18</v>
      </c>
      <c r="E53" s="137"/>
      <c r="F53" s="137"/>
      <c r="G53" s="137"/>
      <c r="H53" s="137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</row>
    <row r="54" spans="1:53" x14ac:dyDescent="0.25">
      <c r="A54" s="136"/>
      <c r="B54" s="140"/>
      <c r="C54" s="139"/>
      <c r="D54" s="13">
        <v>1</v>
      </c>
      <c r="E54" s="13">
        <v>2</v>
      </c>
      <c r="F54" s="13">
        <v>3</v>
      </c>
      <c r="G54" s="13">
        <v>4</v>
      </c>
      <c r="H54" s="13">
        <v>5</v>
      </c>
      <c r="I54" s="13">
        <v>6</v>
      </c>
      <c r="J54" s="13">
        <v>7</v>
      </c>
      <c r="K54" s="13">
        <v>8</v>
      </c>
      <c r="L54" s="13">
        <v>9</v>
      </c>
      <c r="M54" s="13">
        <v>10</v>
      </c>
      <c r="N54" s="13">
        <v>11</v>
      </c>
      <c r="O54" s="13">
        <v>12</v>
      </c>
      <c r="P54" s="13">
        <v>13</v>
      </c>
      <c r="Q54" s="13">
        <v>14</v>
      </c>
      <c r="R54" s="13">
        <v>15</v>
      </c>
      <c r="S54" s="13">
        <v>16</v>
      </c>
      <c r="T54" s="13">
        <v>17</v>
      </c>
      <c r="U54" s="13">
        <v>18</v>
      </c>
      <c r="V54" s="13">
        <v>19</v>
      </c>
      <c r="W54" s="13">
        <v>20</v>
      </c>
      <c r="X54" s="13">
        <v>21</v>
      </c>
      <c r="Y54" s="13">
        <v>22</v>
      </c>
      <c r="Z54" s="13">
        <v>23</v>
      </c>
      <c r="AA54" s="13">
        <v>24</v>
      </c>
      <c r="AB54" s="13">
        <v>25</v>
      </c>
      <c r="AC54" s="13">
        <v>26</v>
      </c>
      <c r="AD54" s="13">
        <v>27</v>
      </c>
      <c r="AE54" s="13">
        <v>28</v>
      </c>
      <c r="AF54" s="13">
        <v>29</v>
      </c>
      <c r="AG54" s="13">
        <v>30</v>
      </c>
      <c r="AH54" s="13">
        <v>31</v>
      </c>
      <c r="AI54" s="13">
        <v>32</v>
      </c>
      <c r="AJ54" s="13">
        <v>33</v>
      </c>
      <c r="AK54" s="13">
        <v>34</v>
      </c>
      <c r="AL54" s="13">
        <v>35</v>
      </c>
      <c r="AM54" s="13">
        <v>36</v>
      </c>
      <c r="AN54" s="13">
        <v>37</v>
      </c>
      <c r="AO54" s="13">
        <v>38</v>
      </c>
      <c r="AP54" s="13">
        <v>39</v>
      </c>
      <c r="AQ54" s="13">
        <v>40</v>
      </c>
      <c r="AR54" s="13">
        <v>41</v>
      </c>
      <c r="AS54" s="13">
        <v>42</v>
      </c>
      <c r="AT54" s="13">
        <v>43</v>
      </c>
      <c r="AU54" s="13">
        <v>44</v>
      </c>
      <c r="AV54" s="13">
        <v>45</v>
      </c>
      <c r="AW54" s="13">
        <v>46</v>
      </c>
      <c r="AX54" s="13">
        <v>47</v>
      </c>
      <c r="AY54" s="13">
        <v>48</v>
      </c>
      <c r="AZ54" s="13">
        <v>49</v>
      </c>
      <c r="BA54" s="13">
        <v>50</v>
      </c>
    </row>
    <row r="55" spans="1:53" x14ac:dyDescent="0.25">
      <c r="A55" s="38"/>
      <c r="B55" s="75" t="s">
        <v>89</v>
      </c>
      <c r="C55" s="38" t="s">
        <v>24</v>
      </c>
      <c r="D55" s="40"/>
      <c r="E55" s="40"/>
      <c r="F55" s="40"/>
      <c r="G55" s="39"/>
      <c r="H55" s="21">
        <f>ROUND(G56*(1+$C$36)/(C35/12),0)</f>
        <v>10000</v>
      </c>
      <c r="I55" s="21">
        <f t="shared" ref="I55:BA55" si="6">H55*(1+$C$37)</f>
        <v>10400</v>
      </c>
      <c r="J55" s="21">
        <f t="shared" si="6"/>
        <v>10816</v>
      </c>
      <c r="K55" s="21">
        <f t="shared" si="6"/>
        <v>11248.640000000001</v>
      </c>
      <c r="L55" s="21">
        <f t="shared" si="6"/>
        <v>11698.585600000002</v>
      </c>
      <c r="M55" s="21">
        <f t="shared" si="6"/>
        <v>12166.529024000003</v>
      </c>
      <c r="N55" s="21">
        <f t="shared" si="6"/>
        <v>12653.190184960004</v>
      </c>
      <c r="O55" s="21">
        <f t="shared" si="6"/>
        <v>13159.317792358404</v>
      </c>
      <c r="P55" s="21">
        <f t="shared" si="6"/>
        <v>13685.690504052742</v>
      </c>
      <c r="Q55" s="21">
        <f t="shared" si="6"/>
        <v>14233.118124214852</v>
      </c>
      <c r="R55" s="21">
        <f t="shared" si="6"/>
        <v>14802.442849183446</v>
      </c>
      <c r="S55" s="21">
        <f t="shared" si="6"/>
        <v>15394.540563150784</v>
      </c>
      <c r="T55" s="21">
        <f t="shared" si="6"/>
        <v>16010.322185676816</v>
      </c>
      <c r="U55" s="21">
        <f t="shared" si="6"/>
        <v>16650.73507310389</v>
      </c>
      <c r="V55" s="21">
        <f t="shared" si="6"/>
        <v>17316.764476028045</v>
      </c>
      <c r="W55" s="21">
        <f t="shared" si="6"/>
        <v>18009.435055069167</v>
      </c>
      <c r="X55" s="21">
        <f t="shared" si="6"/>
        <v>18729.812457271935</v>
      </c>
      <c r="Y55" s="21">
        <f t="shared" si="6"/>
        <v>19479.004955562814</v>
      </c>
      <c r="Z55" s="21">
        <f t="shared" si="6"/>
        <v>20258.165153785329</v>
      </c>
      <c r="AA55" s="21">
        <f t="shared" si="6"/>
        <v>21068.491759936744</v>
      </c>
      <c r="AB55" s="21">
        <f t="shared" si="6"/>
        <v>21911.231430334214</v>
      </c>
      <c r="AC55" s="21">
        <f t="shared" si="6"/>
        <v>22787.680687547581</v>
      </c>
      <c r="AD55" s="21">
        <f t="shared" si="6"/>
        <v>23699.187915049486</v>
      </c>
      <c r="AE55" s="21">
        <f t="shared" si="6"/>
        <v>24647.155431651467</v>
      </c>
      <c r="AF55" s="21">
        <f t="shared" si="6"/>
        <v>25633.041648917526</v>
      </c>
      <c r="AG55" s="21">
        <f t="shared" si="6"/>
        <v>26658.363314874226</v>
      </c>
      <c r="AH55" s="21">
        <f t="shared" si="6"/>
        <v>27724.697847469197</v>
      </c>
      <c r="AI55" s="21">
        <f t="shared" si="6"/>
        <v>28833.685761367964</v>
      </c>
      <c r="AJ55" s="21">
        <f t="shared" si="6"/>
        <v>29987.033191822684</v>
      </c>
      <c r="AK55" s="21">
        <f t="shared" si="6"/>
        <v>31186.514519495591</v>
      </c>
      <c r="AL55" s="21">
        <f t="shared" si="6"/>
        <v>32433.975100275416</v>
      </c>
      <c r="AM55" s="21">
        <f t="shared" si="6"/>
        <v>33731.334104286434</v>
      </c>
      <c r="AN55" s="21">
        <f t="shared" si="6"/>
        <v>35080.587468457896</v>
      </c>
      <c r="AO55" s="21">
        <f t="shared" si="6"/>
        <v>36483.810967196216</v>
      </c>
      <c r="AP55" s="21">
        <f t="shared" si="6"/>
        <v>37943.163405884065</v>
      </c>
      <c r="AQ55" s="21">
        <f t="shared" si="6"/>
        <v>39460.889942119429</v>
      </c>
      <c r="AR55" s="21">
        <f t="shared" si="6"/>
        <v>41039.325539804209</v>
      </c>
      <c r="AS55" s="21">
        <f t="shared" si="6"/>
        <v>42680.898561396381</v>
      </c>
      <c r="AT55" s="21">
        <f t="shared" si="6"/>
        <v>44388.134503852241</v>
      </c>
      <c r="AU55" s="21">
        <f t="shared" si="6"/>
        <v>46163.659884006331</v>
      </c>
      <c r="AV55" s="21">
        <f t="shared" si="6"/>
        <v>48010.206279366583</v>
      </c>
      <c r="AW55" s="21">
        <f t="shared" si="6"/>
        <v>49930.61453054125</v>
      </c>
      <c r="AX55" s="21">
        <f t="shared" si="6"/>
        <v>51927.8391117629</v>
      </c>
      <c r="AY55" s="21">
        <f t="shared" si="6"/>
        <v>54004.952676233421</v>
      </c>
      <c r="AZ55" s="21">
        <f t="shared" si="6"/>
        <v>56165.150783282763</v>
      </c>
      <c r="BA55" s="21">
        <f t="shared" si="6"/>
        <v>58411.756814614077</v>
      </c>
    </row>
    <row r="56" spans="1:53" ht="13.5" x14ac:dyDescent="0.25">
      <c r="A56" s="38"/>
      <c r="B56" s="107" t="s">
        <v>90</v>
      </c>
      <c r="C56" s="77" t="s">
        <v>95</v>
      </c>
      <c r="D56" s="99">
        <f>10000*C35/12/(1+$C$36)^4</f>
        <v>188056.92202653966</v>
      </c>
      <c r="E56" s="21">
        <f>D56*(1+$C$36)</f>
        <v>195579.19890760124</v>
      </c>
      <c r="F56" s="21">
        <f>E56*(1+$C$36)</f>
        <v>203402.36686390531</v>
      </c>
      <c r="G56" s="21">
        <f>F56*(1+$C$36)</f>
        <v>211538.46153846153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13"/>
    </row>
    <row r="57" spans="1:53" ht="13" x14ac:dyDescent="0.25">
      <c r="A57" s="38"/>
      <c r="B57" s="107" t="s">
        <v>91</v>
      </c>
      <c r="C57" s="77" t="s">
        <v>110</v>
      </c>
      <c r="D57" s="99">
        <f>D56/($C$35/12)</f>
        <v>8548.0419102972573</v>
      </c>
      <c r="E57" s="21">
        <f t="shared" ref="E57:G57" si="7">E56/($C$35/12)</f>
        <v>8889.9635867091474</v>
      </c>
      <c r="F57" s="21">
        <f t="shared" si="7"/>
        <v>9245.5621301775136</v>
      </c>
      <c r="G57" s="21">
        <f t="shared" si="7"/>
        <v>9615.3846153846152</v>
      </c>
      <c r="H57" s="21">
        <f>H55</f>
        <v>10000</v>
      </c>
      <c r="I57" s="21">
        <f t="shared" ref="I57:BA57" si="8">I55</f>
        <v>10400</v>
      </c>
      <c r="J57" s="21">
        <f t="shared" si="8"/>
        <v>10816</v>
      </c>
      <c r="K57" s="21">
        <f t="shared" si="8"/>
        <v>11248.640000000001</v>
      </c>
      <c r="L57" s="21">
        <f t="shared" si="8"/>
        <v>11698.585600000002</v>
      </c>
      <c r="M57" s="21">
        <f t="shared" si="8"/>
        <v>12166.529024000003</v>
      </c>
      <c r="N57" s="21">
        <f t="shared" si="8"/>
        <v>12653.190184960004</v>
      </c>
      <c r="O57" s="21">
        <f t="shared" si="8"/>
        <v>13159.317792358404</v>
      </c>
      <c r="P57" s="21">
        <f t="shared" si="8"/>
        <v>13685.690504052742</v>
      </c>
      <c r="Q57" s="21">
        <f t="shared" si="8"/>
        <v>14233.118124214852</v>
      </c>
      <c r="R57" s="21">
        <f t="shared" si="8"/>
        <v>14802.442849183446</v>
      </c>
      <c r="S57" s="21">
        <f t="shared" si="8"/>
        <v>15394.540563150784</v>
      </c>
      <c r="T57" s="21">
        <f t="shared" si="8"/>
        <v>16010.322185676816</v>
      </c>
      <c r="U57" s="21">
        <f t="shared" si="8"/>
        <v>16650.73507310389</v>
      </c>
      <c r="V57" s="21">
        <f t="shared" si="8"/>
        <v>17316.764476028045</v>
      </c>
      <c r="W57" s="21">
        <f t="shared" si="8"/>
        <v>18009.435055069167</v>
      </c>
      <c r="X57" s="21">
        <f t="shared" si="8"/>
        <v>18729.812457271935</v>
      </c>
      <c r="Y57" s="21">
        <f t="shared" si="8"/>
        <v>19479.004955562814</v>
      </c>
      <c r="Z57" s="21">
        <f t="shared" si="8"/>
        <v>20258.165153785329</v>
      </c>
      <c r="AA57" s="21">
        <f t="shared" si="8"/>
        <v>21068.491759936744</v>
      </c>
      <c r="AB57" s="21">
        <f t="shared" si="8"/>
        <v>21911.231430334214</v>
      </c>
      <c r="AC57" s="21">
        <f t="shared" si="8"/>
        <v>22787.680687547581</v>
      </c>
      <c r="AD57" s="21">
        <f t="shared" si="8"/>
        <v>23699.187915049486</v>
      </c>
      <c r="AE57" s="21">
        <f t="shared" si="8"/>
        <v>24647.155431651467</v>
      </c>
      <c r="AF57" s="21">
        <f t="shared" si="8"/>
        <v>25633.041648917526</v>
      </c>
      <c r="AG57" s="21">
        <f t="shared" si="8"/>
        <v>26658.363314874226</v>
      </c>
      <c r="AH57" s="21">
        <f t="shared" si="8"/>
        <v>27724.697847469197</v>
      </c>
      <c r="AI57" s="21">
        <f t="shared" si="8"/>
        <v>28833.685761367964</v>
      </c>
      <c r="AJ57" s="21">
        <f t="shared" si="8"/>
        <v>29987.033191822684</v>
      </c>
      <c r="AK57" s="21">
        <f t="shared" si="8"/>
        <v>31186.514519495591</v>
      </c>
      <c r="AL57" s="21">
        <f t="shared" si="8"/>
        <v>32433.975100275416</v>
      </c>
      <c r="AM57" s="21">
        <f t="shared" si="8"/>
        <v>33731.334104286434</v>
      </c>
      <c r="AN57" s="21">
        <f t="shared" si="8"/>
        <v>35080.587468457896</v>
      </c>
      <c r="AO57" s="21">
        <f t="shared" si="8"/>
        <v>36483.810967196216</v>
      </c>
      <c r="AP57" s="21">
        <f t="shared" si="8"/>
        <v>37943.163405884065</v>
      </c>
      <c r="AQ57" s="21">
        <f t="shared" si="8"/>
        <v>39460.889942119429</v>
      </c>
      <c r="AR57" s="21">
        <f t="shared" si="8"/>
        <v>41039.325539804209</v>
      </c>
      <c r="AS57" s="21">
        <f t="shared" si="8"/>
        <v>42680.898561396381</v>
      </c>
      <c r="AT57" s="21">
        <f t="shared" si="8"/>
        <v>44388.134503852241</v>
      </c>
      <c r="AU57" s="21">
        <f t="shared" si="8"/>
        <v>46163.659884006331</v>
      </c>
      <c r="AV57" s="21">
        <f t="shared" si="8"/>
        <v>48010.206279366583</v>
      </c>
      <c r="AW57" s="21">
        <f t="shared" si="8"/>
        <v>49930.61453054125</v>
      </c>
      <c r="AX57" s="21">
        <f t="shared" si="8"/>
        <v>51927.8391117629</v>
      </c>
      <c r="AY57" s="21">
        <f t="shared" si="8"/>
        <v>54004.952676233421</v>
      </c>
      <c r="AZ57" s="21">
        <f t="shared" si="8"/>
        <v>56165.150783282763</v>
      </c>
      <c r="BA57" s="21">
        <f t="shared" si="8"/>
        <v>58411.756814614077</v>
      </c>
    </row>
    <row r="58" spans="1:53" ht="13.5" x14ac:dyDescent="0.25">
      <c r="A58" s="38"/>
      <c r="B58" s="107" t="s">
        <v>124</v>
      </c>
      <c r="C58" s="109" t="s">
        <v>96</v>
      </c>
      <c r="D58" s="54">
        <v>1</v>
      </c>
      <c r="E58" s="27">
        <f>D58*VLOOKUP($C33+E54-1,MT!$A$2:$C$104,3)/VLOOKUP($C33+D54-1,MT!$A$2:$C$104,3)*(1-$C$39)</f>
        <v>0.96632169867437112</v>
      </c>
      <c r="F58" s="27">
        <f>E58*VLOOKUP($C33+F54-1,MT!$A$2:$C$104,3)/VLOOKUP($C33+E54-1,MT!$A$2:$C$104,3)*(1-$C$39)</f>
        <v>0.93322440516655336</v>
      </c>
      <c r="G58" s="27">
        <f>F58*VLOOKUP($C33+G54-1,MT!$A$2:$C$104,3)/VLOOKUP($C33+F54-1,MT!$A$2:$C$104,3)*(1-$C$39)</f>
        <v>0.90122387086803202</v>
      </c>
      <c r="H58" s="27">
        <f>G58*VLOOKUP($C33+H54-1,MT!$A$2:$C$104,3)/VLOOKUP($C33+G54-1,MT!$A$2:$C$104,3)</f>
        <v>0.89710373549031275</v>
      </c>
      <c r="I58" s="27">
        <f>H58*VLOOKUP($C33+I54-1,MT!$A$2:$C$104,3)/VLOOKUP($C33+H54-1,MT!$A$2:$C$104,3)</f>
        <v>0.89240193394162137</v>
      </c>
      <c r="J58" s="27">
        <f>I58*VLOOKUP($C33+J54-1,MT!$A$2:$C$104,3)/VLOOKUP($C33+I54-1,MT!$A$2:$C$104,3)</f>
        <v>0.88736082712652953</v>
      </c>
      <c r="K58" s="27">
        <f>J58*VLOOKUP($C33+K54-1,MT!$A$2:$C$104,3)/VLOOKUP($C33+J54-1,MT!$A$2:$C$104,3)</f>
        <v>0.8818349985022943</v>
      </c>
      <c r="L58" s="27">
        <f>K58*VLOOKUP($C33+L54-1,MT!$A$2:$C$104,3)/VLOOKUP($C33+K54-1,MT!$A$2:$C$104,3)</f>
        <v>0.87618314220768179</v>
      </c>
      <c r="M58" s="27">
        <f>L58*VLOOKUP($C33+M54-1,MT!$A$2:$C$104,3)/VLOOKUP($C33+L54-1,MT!$A$2:$C$104,3)</f>
        <v>0.87017259177430306</v>
      </c>
      <c r="N58" s="27">
        <f>M58*VLOOKUP($C33+N54-1,MT!$A$2:$C$104,3)/VLOOKUP($C33+M54-1,MT!$A$2:$C$104,3)</f>
        <v>0.86352220855285511</v>
      </c>
      <c r="O58" s="27">
        <f>N58*VLOOKUP($C33+O54-1,MT!$A$2:$C$104,3)/VLOOKUP($C33+N54-1,MT!$A$2:$C$104,3)</f>
        <v>0.8563580202137151</v>
      </c>
      <c r="P58" s="27">
        <f>O58*VLOOKUP($C33+P54-1,MT!$A$2:$C$104,3)/VLOOKUP($C33+O54-1,MT!$A$2:$C$104,3)</f>
        <v>0.8487963599910775</v>
      </c>
      <c r="Q58" s="27">
        <f>P58*VLOOKUP($C33+Q54-1,MT!$A$2:$C$104,3)/VLOOKUP($C33+P54-1,MT!$A$2:$C$104,3)</f>
        <v>0.8405754781080047</v>
      </c>
      <c r="R58" s="27">
        <f>Q58*VLOOKUP($C33+R54-1,MT!$A$2:$C$104,3)/VLOOKUP($C33+Q54-1,MT!$A$2:$C$104,3)</f>
        <v>0.83176323561777699</v>
      </c>
      <c r="S58" s="27">
        <f>R58*VLOOKUP($C33+S54-1,MT!$A$2:$C$104,3)/VLOOKUP($C33+R54-1,MT!$A$2:$C$104,3)</f>
        <v>0.82219482710528546</v>
      </c>
      <c r="T58" s="27">
        <f>S58*VLOOKUP($C33+T54-1,MT!$A$2:$C$104,3)/VLOOKUP($C33+S54-1,MT!$A$2:$C$104,3)</f>
        <v>0.81201566911327328</v>
      </c>
      <c r="U58" s="27">
        <f>T58*VLOOKUP($C33+U54-1,MT!$A$2:$C$104,3)/VLOOKUP($C33+T54-1,MT!$A$2:$C$104,3)</f>
        <v>0.80061501216221953</v>
      </c>
      <c r="V58" s="27">
        <f>U58*VLOOKUP($C33+V54-1,MT!$A$2:$C$104,3)/VLOOKUP($C33+U54-1,MT!$A$2:$C$104,3)</f>
        <v>0.78870055009347373</v>
      </c>
      <c r="W58" s="27">
        <f>V58*VLOOKUP($C33+W54-1,MT!$A$2:$C$104,3)/VLOOKUP($C33+V54-1,MT!$A$2:$C$104,3)</f>
        <v>0.77547733914004069</v>
      </c>
      <c r="X58" s="27">
        <f>W58*VLOOKUP($C33+X54-1,MT!$A$2:$C$104,3)/VLOOKUP($C33+W54-1,MT!$A$2:$C$104,3)</f>
        <v>0.76018921327965661</v>
      </c>
      <c r="Y58" s="27">
        <f>X58*VLOOKUP($C33+Y54-1,MT!$A$2:$C$104,3)/VLOOKUP($C33+X54-1,MT!$A$2:$C$104,3)</f>
        <v>0.74569603118626782</v>
      </c>
      <c r="Z58" s="27">
        <f>Y58*VLOOKUP($C33+Z54-1,MT!$A$2:$C$104,3)/VLOOKUP($C33+Y54-1,MT!$A$2:$C$104,3)</f>
        <v>0.72765468544994905</v>
      </c>
      <c r="AA58" s="27">
        <f>Z58*VLOOKUP($C33+AA54-1,MT!$A$2:$C$104,3)/VLOOKUP($C33+Z54-1,MT!$A$2:$C$104,3)</f>
        <v>0.71076697761939167</v>
      </c>
      <c r="AB58" s="27">
        <f>AA58*VLOOKUP($C33+AB54-1,MT!$A$2:$C$104,3)/VLOOKUP($C33+AA54-1,MT!$A$2:$C$104,3)</f>
        <v>0.69193068811607761</v>
      </c>
      <c r="AC58" s="27">
        <f>AB58*VLOOKUP($C33+AC54-1,MT!$A$2:$C$104,3)/VLOOKUP($C33+AB54-1,MT!$A$2:$C$104,3)</f>
        <v>0.67123306686565265</v>
      </c>
      <c r="AD58" s="27">
        <f>AC58*VLOOKUP($C33+AD54-1,MT!$A$2:$C$104,3)/VLOOKUP($C33+AC54-1,MT!$A$2:$C$104,3)</f>
        <v>0.6513788615631374</v>
      </c>
      <c r="AE58" s="27">
        <f>AD58*VLOOKUP($C33+AE54-1,MT!$A$2:$C$104,3)/VLOOKUP($C33+AD54-1,MT!$A$2:$C$104,3)</f>
        <v>0.62497121740100281</v>
      </c>
      <c r="AF58" s="27">
        <f>AE58*VLOOKUP($C33+AF54-1,MT!$A$2:$C$104,3)/VLOOKUP($C33+AE54-1,MT!$A$2:$C$104,3)</f>
        <v>0.59989171099592131</v>
      </c>
      <c r="AG58" s="27">
        <f>AF58*VLOOKUP($C33+AG54-1,MT!$A$2:$C$104,3)/VLOOKUP($C33+AF54-1,MT!$A$2:$C$104,3)</f>
        <v>0.57207837358727076</v>
      </c>
      <c r="AH58" s="27">
        <f>AG58*VLOOKUP($C33+AH54-1,MT!$A$2:$C$104,3)/VLOOKUP($C33+AG54-1,MT!$A$2:$C$104,3)</f>
        <v>0.54058115042913002</v>
      </c>
      <c r="AI58" s="27">
        <f>AH58*VLOOKUP($C33+AI54-1,MT!$A$2:$C$104,3)/VLOOKUP($C33+AH54-1,MT!$A$2:$C$104,3)</f>
        <v>0.50926812155846379</v>
      </c>
      <c r="AJ58" s="27">
        <f>AI58*VLOOKUP($C33+AJ54-1,MT!$A$2:$C$104,3)/VLOOKUP($C33+AI54-1,MT!$A$2:$C$104,3)</f>
        <v>0.47453295671524492</v>
      </c>
      <c r="AK58" s="27">
        <f>AJ58*VLOOKUP($C33+AK54-1,MT!$A$2:$C$104,3)/VLOOKUP($C33+AJ54-1,MT!$A$2:$C$104,3)</f>
        <v>0.43840179306169291</v>
      </c>
      <c r="AL58" s="27">
        <f>AK58*VLOOKUP($C33+AL54-1,MT!$A$2:$C$104,3)/VLOOKUP($C33+AK54-1,MT!$A$2:$C$104,3)</f>
        <v>0.40084554728925914</v>
      </c>
      <c r="AM58" s="27">
        <f>AL58*VLOOKUP($C33+AM54-1,MT!$A$2:$C$104,3)/VLOOKUP($C33+AL54-1,MT!$A$2:$C$104,3)</f>
        <v>0.36377402332596886</v>
      </c>
      <c r="AN58" s="27">
        <f>AM58*VLOOKUP($C33+AN54-1,MT!$A$2:$C$104,3)/VLOOKUP($C33+AM54-1,MT!$A$2:$C$104,3)</f>
        <v>0.32519016731815104</v>
      </c>
      <c r="AO58" s="27">
        <f>AN58*VLOOKUP($C33+AO54-1,MT!$A$2:$C$104,3)/VLOOKUP($C33+AN54-1,MT!$A$2:$C$104,3)</f>
        <v>0.28572411761769212</v>
      </c>
      <c r="AP58" s="27">
        <f>AO58*VLOOKUP($C33+AP54-1,MT!$A$2:$C$104,3)/VLOOKUP($C33+AO54-1,MT!$A$2:$C$104,3)</f>
        <v>0.24906945441026518</v>
      </c>
      <c r="AQ58" s="27">
        <f>AP58*VLOOKUP($C33+AQ54-1,MT!$A$2:$C$104,3)/VLOOKUP($C33+AP54-1,MT!$A$2:$C$104,3)</f>
        <v>0.21339392925730799</v>
      </c>
      <c r="AR58" s="27">
        <f>AQ58*VLOOKUP($C33+AR54-1,MT!$A$2:$C$104,3)/VLOOKUP($C33+AQ54-1,MT!$A$2:$C$104,3)</f>
        <v>0.17892051419102656</v>
      </c>
      <c r="AS58" s="27">
        <f>AR58*VLOOKUP($C33+AS54-1,MT!$A$2:$C$104,3)/VLOOKUP($C33+AR54-1,MT!$A$2:$C$104,3)</f>
        <v>0.14697734696847387</v>
      </c>
      <c r="AT58" s="27">
        <f>AS58*VLOOKUP($C33+AT54-1,MT!$A$2:$C$104,3)/VLOOKUP($C33+AS54-1,MT!$A$2:$C$104,3)</f>
        <v>0.1189410375276173</v>
      </c>
      <c r="AU58" s="27">
        <f>AT58*VLOOKUP($C33+AU54-1,MT!$A$2:$C$104,3)/VLOOKUP($C33+AT54-1,MT!$A$2:$C$104,3)</f>
        <v>9.5209057751954471E-2</v>
      </c>
      <c r="AV58" s="27">
        <f>AU58*VLOOKUP($C33+AV54-1,MT!$A$2:$C$104,3)/VLOOKUP($C33+AU54-1,MT!$A$2:$C$104,3)</f>
        <v>7.5888046439496953E-2</v>
      </c>
      <c r="AW58" s="27">
        <f>AV58*VLOOKUP($C33+AW54-1,MT!$A$2:$C$104,3)/VLOOKUP($C33+AV54-1,MT!$A$2:$C$104,3)</f>
        <v>5.9145755151682543E-2</v>
      </c>
      <c r="AX58" s="27">
        <f>AW58*VLOOKUP($C33+AX54-1,MT!$A$2:$C$104,3)/VLOOKUP($C33+AW54-1,MT!$A$2:$C$104,3)</f>
        <v>4.6223071719918435E-2</v>
      </c>
      <c r="AY58" s="27">
        <f>AX58*VLOOKUP($C33+AY54-1,MT!$A$2:$C$104,3)/VLOOKUP($C33+AX54-1,MT!$A$2:$C$104,3)</f>
        <v>3.5869413876614555E-2</v>
      </c>
      <c r="AZ58" s="27">
        <f>AY58*VLOOKUP($C33+AZ54-1,MT!$A$2:$C$104,3)/VLOOKUP($C33+AY54-1,MT!$A$2:$C$104,3)</f>
        <v>2.9209336218983688E-2</v>
      </c>
      <c r="BA58" s="27">
        <f>AZ58*VLOOKUP($C33+BA54-1,MT!$A$2:$C$104,3)/VLOOKUP($C33+AZ54-1,MT!$A$2:$C$104,3)</f>
        <v>2.3499313307273968E-2</v>
      </c>
    </row>
    <row r="59" spans="1:53" ht="13.5" x14ac:dyDescent="0.25">
      <c r="A59" s="38"/>
      <c r="B59" s="107" t="s">
        <v>92</v>
      </c>
      <c r="C59" s="110" t="s">
        <v>97</v>
      </c>
      <c r="D59" s="99">
        <f>D57*D58</f>
        <v>8548.0419102972573</v>
      </c>
      <c r="E59" s="21">
        <f>E57*E58</f>
        <v>8590.5647142620892</v>
      </c>
      <c r="F59" s="21">
        <f t="shared" ref="F59:BA59" si="9">F57*F58</f>
        <v>8628.1842193653229</v>
      </c>
      <c r="G59" s="21">
        <f t="shared" si="9"/>
        <v>8665.6141429618456</v>
      </c>
      <c r="H59" s="21">
        <f t="shared" si="9"/>
        <v>8971.0373549031283</v>
      </c>
      <c r="I59" s="21">
        <f t="shared" si="9"/>
        <v>9280.9801129928619</v>
      </c>
      <c r="J59" s="21">
        <f t="shared" si="9"/>
        <v>9597.6947062005438</v>
      </c>
      <c r="K59" s="21">
        <f t="shared" si="9"/>
        <v>9919.4444375528492</v>
      </c>
      <c r="L59" s="21">
        <f t="shared" si="9"/>
        <v>10250.10349039354</v>
      </c>
      <c r="M59" s="21">
        <f t="shared" si="9"/>
        <v>10586.980093711365</v>
      </c>
      <c r="N59" s="21">
        <f t="shared" si="9"/>
        <v>10926.310733755972</v>
      </c>
      <c r="O59" s="21">
        <f t="shared" si="9"/>
        <v>11269.087332027158</v>
      </c>
      <c r="P59" s="21">
        <f t="shared" si="9"/>
        <v>11616.364283804422</v>
      </c>
      <c r="Q59" s="21">
        <f t="shared" si="9"/>
        <v>11964.010072229607</v>
      </c>
      <c r="R59" s="21">
        <f t="shared" si="9"/>
        <v>12312.127759284049</v>
      </c>
      <c r="S59" s="21">
        <f t="shared" si="9"/>
        <v>12657.311616685063</v>
      </c>
      <c r="T59" s="21">
        <f t="shared" si="9"/>
        <v>13000.632482321444</v>
      </c>
      <c r="U59" s="21">
        <f t="shared" si="9"/>
        <v>13330.828463062966</v>
      </c>
      <c r="V59" s="21">
        <f t="shared" si="9"/>
        <v>13657.741668082444</v>
      </c>
      <c r="W59" s="21">
        <f t="shared" si="9"/>
        <v>13965.90877592041</v>
      </c>
      <c r="X59" s="21">
        <f t="shared" si="9"/>
        <v>14238.201396769064</v>
      </c>
      <c r="Y59" s="21">
        <f t="shared" si="9"/>
        <v>14525.416686820834</v>
      </c>
      <c r="Z59" s="21">
        <f t="shared" si="9"/>
        <v>14740.948792770781</v>
      </c>
      <c r="AA59" s="21">
        <f t="shared" si="9"/>
        <v>14974.788211209298</v>
      </c>
      <c r="AB59" s="21">
        <f t="shared" si="9"/>
        <v>15161.05344106178</v>
      </c>
      <c r="AC59" s="21">
        <f t="shared" si="9"/>
        <v>15295.844794657767</v>
      </c>
      <c r="AD59" s="21">
        <f t="shared" si="9"/>
        <v>15437.150044075797</v>
      </c>
      <c r="AE59" s="21">
        <f t="shared" si="9"/>
        <v>15403.762735590955</v>
      </c>
      <c r="AF59" s="21">
        <f t="shared" si="9"/>
        <v>15377.049212798847</v>
      </c>
      <c r="AG59" s="21">
        <f t="shared" si="9"/>
        <v>15250.673127671811</v>
      </c>
      <c r="AH59" s="21">
        <f t="shared" si="9"/>
        <v>14987.449057684924</v>
      </c>
      <c r="AI59" s="21">
        <f t="shared" si="9"/>
        <v>14684.076985298887</v>
      </c>
      <c r="AJ59" s="21">
        <f t="shared" si="9"/>
        <v>14229.835523633807</v>
      </c>
      <c r="AK59" s="21">
        <f t="shared" si="9"/>
        <v>13672.223884691388</v>
      </c>
      <c r="AL59" s="21">
        <f t="shared" si="9"/>
        <v>13001.014499836103</v>
      </c>
      <c r="AM59" s="21">
        <f t="shared" si="9"/>
        <v>12270.583119268742</v>
      </c>
      <c r="AN59" s="21">
        <f t="shared" si="9"/>
        <v>11407.862108486856</v>
      </c>
      <c r="AO59" s="21">
        <f t="shared" si="9"/>
        <v>10424.304695932817</v>
      </c>
      <c r="AP59" s="21">
        <f t="shared" si="9"/>
        <v>9450.4830081030832</v>
      </c>
      <c r="AQ59" s="21">
        <f t="shared" si="9"/>
        <v>8420.7143567390503</v>
      </c>
      <c r="AR59" s="21">
        <f t="shared" si="9"/>
        <v>7342.7772276346977</v>
      </c>
      <c r="AS59" s="21">
        <f t="shared" si="9"/>
        <v>6273.1252367845927</v>
      </c>
      <c r="AT59" s="21">
        <f t="shared" si="9"/>
        <v>5279.5707718036138</v>
      </c>
      <c r="AU59" s="21">
        <f t="shared" si="9"/>
        <v>4395.1985599379423</v>
      </c>
      <c r="AV59" s="21">
        <f t="shared" si="9"/>
        <v>3643.4007636983993</v>
      </c>
      <c r="AW59" s="21">
        <f t="shared" si="9"/>
        <v>2953.1839015964356</v>
      </c>
      <c r="AX59" s="21">
        <f t="shared" si="9"/>
        <v>2400.264231523402</v>
      </c>
      <c r="AY59" s="21">
        <f t="shared" si="9"/>
        <v>1937.1259989307994</v>
      </c>
      <c r="AZ59" s="21">
        <f t="shared" si="9"/>
        <v>1640.5467730188213</v>
      </c>
      <c r="BA59" s="21">
        <f t="shared" si="9"/>
        <v>1372.6361742149115</v>
      </c>
    </row>
    <row r="60" spans="1:53" ht="13.5" x14ac:dyDescent="0.25">
      <c r="A60" s="38"/>
      <c r="B60" s="107" t="s">
        <v>75</v>
      </c>
      <c r="C60" s="72" t="s">
        <v>26</v>
      </c>
      <c r="D60" s="99">
        <f>SUM(D59:$BA$59)</f>
        <v>527930.23369206046</v>
      </c>
      <c r="E60" s="21">
        <f>SUM(E59:$BA$59)</f>
        <v>519382.19178176316</v>
      </c>
      <c r="F60" s="21">
        <f>SUM(F59:$BA$59)</f>
        <v>510791.62706750107</v>
      </c>
      <c r="G60" s="21">
        <f>SUM(G59:$BA$59)</f>
        <v>502163.44284813578</v>
      </c>
      <c r="H60" s="21">
        <f>SUM(H59:$BA$59)</f>
        <v>493497.82870517392</v>
      </c>
      <c r="I60" s="21">
        <f>SUM(I59:$BA$59)</f>
        <v>484526.7913502708</v>
      </c>
      <c r="J60" s="21">
        <f>SUM(J59:$BA$59)</f>
        <v>475245.81123727799</v>
      </c>
      <c r="K60" s="21">
        <f>SUM(K59:$BA$59)</f>
        <v>465648.11653107736</v>
      </c>
      <c r="L60" s="21">
        <f>SUM(L59:$BA$59)</f>
        <v>455728.67209352454</v>
      </c>
      <c r="M60" s="21">
        <f>SUM(M59:$BA$59)</f>
        <v>445478.56860313099</v>
      </c>
      <c r="N60" s="21">
        <f>SUM(N59:$BA$59)</f>
        <v>434891.58850941964</v>
      </c>
      <c r="O60" s="21">
        <f>SUM(O59:$BA$59)</f>
        <v>423965.27777566365</v>
      </c>
      <c r="P60" s="21">
        <f>SUM(P59:$BA$59)</f>
        <v>412696.19044363656</v>
      </c>
      <c r="Q60" s="21">
        <f>SUM(Q59:$BA$59)</f>
        <v>401079.82615983213</v>
      </c>
      <c r="R60" s="21">
        <f>SUM(R59:$BA$59)</f>
        <v>389115.81608760252</v>
      </c>
      <c r="S60" s="21">
        <f>SUM(S59:$BA$59)</f>
        <v>376803.68832831847</v>
      </c>
      <c r="T60" s="21">
        <f>SUM(T59:$BA$59)</f>
        <v>364146.37671163346</v>
      </c>
      <c r="U60" s="21">
        <f>SUM(U59:$BA$59)</f>
        <v>351145.744229312</v>
      </c>
      <c r="V60" s="21">
        <f>SUM(V59:$BA$59)</f>
        <v>337814.915766249</v>
      </c>
      <c r="W60" s="21">
        <f>SUM(W59:$BA$59)</f>
        <v>324157.17409816652</v>
      </c>
      <c r="X60" s="21">
        <f>SUM(X59:$BA$59)</f>
        <v>310191.26532224606</v>
      </c>
      <c r="Y60" s="21">
        <f>SUM(Y59:$BA$59)</f>
        <v>295953.06392547704</v>
      </c>
      <c r="Z60" s="21">
        <f>SUM(Z59:$BA$59)</f>
        <v>281427.64723865624</v>
      </c>
      <c r="AA60" s="21">
        <f>SUM(AA59:$BA$59)</f>
        <v>266686.6984458855</v>
      </c>
      <c r="AB60" s="21">
        <f>SUM(AB59:$BA$59)</f>
        <v>251711.91023467624</v>
      </c>
      <c r="AC60" s="21">
        <f>SUM(AC59:$BA$59)</f>
        <v>236550.85679361445</v>
      </c>
      <c r="AD60" s="21">
        <f>SUM(AD59:$BA$59)</f>
        <v>221255.01199895667</v>
      </c>
      <c r="AE60" s="21">
        <f>SUM(AE59:$BA$59)</f>
        <v>205817.86195488091</v>
      </c>
      <c r="AF60" s="21">
        <f>SUM(AF59:$BA$59)</f>
        <v>190414.09921928996</v>
      </c>
      <c r="AG60" s="21">
        <f>SUM(AG59:$BA$59)</f>
        <v>175037.0500064911</v>
      </c>
      <c r="AH60" s="21">
        <f>SUM(AH59:$BA$59)</f>
        <v>159786.37687881925</v>
      </c>
      <c r="AI60" s="21">
        <f>SUM(AI59:$BA$59)</f>
        <v>144798.92782113433</v>
      </c>
      <c r="AJ60" s="21">
        <f>SUM(AJ59:$BA$59)</f>
        <v>130114.85083583546</v>
      </c>
      <c r="AK60" s="21">
        <f>SUM(AK59:$BA$59)</f>
        <v>115885.01531220165</v>
      </c>
      <c r="AL60" s="21">
        <f>SUM(AL59:$BA$59)</f>
        <v>102212.79142751028</v>
      </c>
      <c r="AM60" s="21">
        <f>SUM(AM59:$BA$59)</f>
        <v>89211.776927674175</v>
      </c>
      <c r="AN60" s="21">
        <f>SUM(AN59:$BA$59)</f>
        <v>76941.193808405427</v>
      </c>
      <c r="AO60" s="21">
        <f>SUM(AO59:$BA$59)</f>
        <v>65533.331699918577</v>
      </c>
      <c r="AP60" s="21">
        <f>SUM(AP59:$BA$59)</f>
        <v>55109.027003985757</v>
      </c>
      <c r="AQ60" s="21">
        <f>SUM(AQ59:$BA$59)</f>
        <v>45658.543995882676</v>
      </c>
      <c r="AR60" s="21">
        <f>SUM(AR59:$BA$59)</f>
        <v>37237.829639143616</v>
      </c>
      <c r="AS60" s="21">
        <f>SUM(AS59:$BA$59)</f>
        <v>29895.052411508917</v>
      </c>
      <c r="AT60" s="21">
        <f>SUM(AT59:$BA$59)</f>
        <v>23621.927174724326</v>
      </c>
      <c r="AU60" s="21">
        <f>SUM(AU59:$BA$59)</f>
        <v>18342.356402920715</v>
      </c>
      <c r="AV60" s="21">
        <f>SUM(AV59:$BA$59)</f>
        <v>13947.15784298277</v>
      </c>
      <c r="AW60" s="21">
        <f>SUM(AW59:$BA$59)</f>
        <v>10303.757079284369</v>
      </c>
      <c r="AX60" s="21">
        <f>SUM(AX59:$BA$59)</f>
        <v>7350.5731776879347</v>
      </c>
      <c r="AY60" s="21">
        <f>SUM(AY59:$BA$59)</f>
        <v>4950.3089461645322</v>
      </c>
      <c r="AZ60" s="21">
        <f>SUM(AZ59:$BA$59)</f>
        <v>3013.1829472337331</v>
      </c>
      <c r="BA60" s="21">
        <f>SUM(BA59:$BA$59)</f>
        <v>1372.6361742149115</v>
      </c>
    </row>
    <row r="61" spans="1:53" ht="13.5" x14ac:dyDescent="0.25">
      <c r="A61" s="38"/>
      <c r="B61" s="107" t="s">
        <v>30</v>
      </c>
      <c r="C61" s="72" t="s">
        <v>27</v>
      </c>
      <c r="D61" s="54">
        <f>D59/D60</f>
        <v>1.6191612763900343E-2</v>
      </c>
      <c r="E61" s="27">
        <f t="shared" ref="E61:BA61" si="10">E59/E60</f>
        <v>1.6539967773619237E-2</v>
      </c>
      <c r="F61" s="27">
        <f t="shared" si="10"/>
        <v>1.6891788671048652E-2</v>
      </c>
      <c r="G61" s="27">
        <f t="shared" si="10"/>
        <v>1.7256561118453421E-2</v>
      </c>
      <c r="H61" s="27">
        <f t="shared" si="10"/>
        <v>1.8178473811001541E-2</v>
      </c>
      <c r="I61" s="27">
        <f t="shared" si="10"/>
        <v>1.9154730509594296E-2</v>
      </c>
      <c r="J61" s="27">
        <f t="shared" si="10"/>
        <v>2.019522209193899E-2</v>
      </c>
      <c r="K61" s="27">
        <f t="shared" si="10"/>
        <v>2.1302447245893294E-2</v>
      </c>
      <c r="L61" s="27">
        <f t="shared" si="10"/>
        <v>2.2491680067674161E-2</v>
      </c>
      <c r="M61" s="27">
        <f t="shared" si="10"/>
        <v>2.3765408349291701E-2</v>
      </c>
      <c r="N61" s="27">
        <f t="shared" si="10"/>
        <v>2.512421721285904E-2</v>
      </c>
      <c r="O61" s="27">
        <f t="shared" si="10"/>
        <v>2.6580212868257732E-2</v>
      </c>
      <c r="P61" s="27">
        <f t="shared" si="10"/>
        <v>2.8147495791800654E-2</v>
      </c>
      <c r="Q61" s="27">
        <f t="shared" si="10"/>
        <v>2.9829498498540524E-2</v>
      </c>
      <c r="R61" s="27">
        <f t="shared" si="10"/>
        <v>3.164129354359678E-2</v>
      </c>
      <c r="S61" s="27">
        <f t="shared" si="10"/>
        <v>3.3591262529406113E-2</v>
      </c>
      <c r="T61" s="27">
        <f t="shared" si="10"/>
        <v>3.5701666455455659E-2</v>
      </c>
      <c r="U61" s="27">
        <f t="shared" si="10"/>
        <v>3.796380472251263E-2</v>
      </c>
      <c r="V61" s="27">
        <f t="shared" si="10"/>
        <v>4.0429658462839801E-2</v>
      </c>
      <c r="W61" s="27">
        <f t="shared" si="10"/>
        <v>4.3083756559683689E-2</v>
      </c>
      <c r="X61" s="27">
        <f t="shared" si="10"/>
        <v>4.5901361477659698E-2</v>
      </c>
      <c r="Y61" s="27">
        <f t="shared" si="10"/>
        <v>4.9080136201862169E-2</v>
      </c>
      <c r="Z61" s="27">
        <f t="shared" si="10"/>
        <v>5.237917787185338E-2</v>
      </c>
      <c r="AA61" s="27">
        <f t="shared" si="10"/>
        <v>5.6151237757543777E-2</v>
      </c>
      <c r="AB61" s="27">
        <f t="shared" si="10"/>
        <v>6.0231768242221095E-2</v>
      </c>
      <c r="AC61" s="27">
        <f t="shared" si="10"/>
        <v>6.4661971645290056E-2</v>
      </c>
      <c r="AD61" s="27">
        <f t="shared" si="10"/>
        <v>6.9770849051539643E-2</v>
      </c>
      <c r="AE61" s="27">
        <f t="shared" si="10"/>
        <v>7.4841719709282301E-2</v>
      </c>
      <c r="AF61" s="27">
        <f t="shared" si="10"/>
        <v>8.0755833080878664E-2</v>
      </c>
      <c r="AG61" s="27">
        <f t="shared" si="10"/>
        <v>8.7128257286707311E-2</v>
      </c>
      <c r="AH61" s="27">
        <f t="shared" si="10"/>
        <v>9.37967888780111E-2</v>
      </c>
      <c r="AI61" s="27">
        <f t="shared" si="10"/>
        <v>0.10141012234177366</v>
      </c>
      <c r="AJ61" s="27">
        <f t="shared" si="10"/>
        <v>0.10936365397357632</v>
      </c>
      <c r="AK61" s="27">
        <f t="shared" si="10"/>
        <v>0.11798094730244063</v>
      </c>
      <c r="AL61" s="27">
        <f t="shared" si="10"/>
        <v>0.12719557227880304</v>
      </c>
      <c r="AM61" s="27">
        <f t="shared" si="10"/>
        <v>0.13754443126064797</v>
      </c>
      <c r="AN61" s="27">
        <f t="shared" si="10"/>
        <v>0.14826728757151941</v>
      </c>
      <c r="AO61" s="27">
        <f t="shared" si="10"/>
        <v>0.15906874296680645</v>
      </c>
      <c r="AP61" s="27">
        <f t="shared" si="10"/>
        <v>0.17148702348563652</v>
      </c>
      <c r="AQ61" s="27">
        <f t="shared" si="10"/>
        <v>0.18442800886288446</v>
      </c>
      <c r="AR61" s="27">
        <f t="shared" si="10"/>
        <v>0.19718596112583656</v>
      </c>
      <c r="AS61" s="27">
        <f t="shared" si="10"/>
        <v>0.20983824180785118</v>
      </c>
      <c r="AT61" s="27">
        <f t="shared" si="10"/>
        <v>0.22350296539110501</v>
      </c>
      <c r="AU61" s="27">
        <f t="shared" si="10"/>
        <v>0.23962017002559605</v>
      </c>
      <c r="AV61" s="27">
        <f t="shared" si="10"/>
        <v>0.26122890446324898</v>
      </c>
      <c r="AW61" s="27">
        <f t="shared" si="10"/>
        <v>0.28661233750684895</v>
      </c>
      <c r="AX61" s="27">
        <f t="shared" si="10"/>
        <v>0.32654109734043713</v>
      </c>
      <c r="AY61" s="27">
        <f t="shared" si="10"/>
        <v>0.39131416240832245</v>
      </c>
      <c r="AZ61" s="27">
        <f t="shared" si="10"/>
        <v>0.54445641096068631</v>
      </c>
      <c r="BA61" s="27">
        <f t="shared" si="10"/>
        <v>1</v>
      </c>
    </row>
    <row r="62" spans="1:53" ht="13.5" x14ac:dyDescent="0.25">
      <c r="A62" s="38"/>
      <c r="B62" s="107" t="s">
        <v>46</v>
      </c>
      <c r="C62" s="72" t="s">
        <v>28</v>
      </c>
      <c r="D62" s="99">
        <f>C40</f>
        <v>500</v>
      </c>
      <c r="E62" s="21">
        <f>D64</f>
        <v>491.90419361804982</v>
      </c>
      <c r="F62" s="21">
        <f t="shared" ref="F62:BA62" si="11">E64</f>
        <v>483.76811410789912</v>
      </c>
      <c r="G62" s="21">
        <f t="shared" si="11"/>
        <v>475.59640535859671</v>
      </c>
      <c r="H62" s="21">
        <f t="shared" si="11"/>
        <v>467.38924692180933</v>
      </c>
      <c r="I62" s="21">
        <f t="shared" si="11"/>
        <v>458.8928237370975</v>
      </c>
      <c r="J62" s="21">
        <f t="shared" si="11"/>
        <v>450.10285536562662</v>
      </c>
      <c r="K62" s="21">
        <f t="shared" si="11"/>
        <v>441.01292823730188</v>
      </c>
      <c r="L62" s="21">
        <f t="shared" si="11"/>
        <v>431.6182735987698</v>
      </c>
      <c r="M62" s="21">
        <f t="shared" si="11"/>
        <v>421.9104534776244</v>
      </c>
      <c r="N62" s="21">
        <f t="shared" si="11"/>
        <v>411.88357926389381</v>
      </c>
      <c r="O62" s="21">
        <f t="shared" si="11"/>
        <v>401.53532675205787</v>
      </c>
      <c r="P62" s="21">
        <f t="shared" si="11"/>
        <v>390.86243229286276</v>
      </c>
      <c r="Q62" s="21">
        <f t="shared" si="11"/>
        <v>379.86063362472646</v>
      </c>
      <c r="R62" s="21">
        <f t="shared" si="11"/>
        <v>368.52958142436302</v>
      </c>
      <c r="S62" s="21">
        <f t="shared" si="11"/>
        <v>356.86882875901591</v>
      </c>
      <c r="T62" s="21">
        <f t="shared" si="11"/>
        <v>344.88115424361013</v>
      </c>
      <c r="U62" s="21">
        <f t="shared" si="11"/>
        <v>332.56832230803218</v>
      </c>
      <c r="V62" s="21">
        <f t="shared" si="11"/>
        <v>319.94276346303639</v>
      </c>
      <c r="W62" s="21">
        <f t="shared" si="11"/>
        <v>307.0075868085687</v>
      </c>
      <c r="X62" s="21">
        <f t="shared" si="11"/>
        <v>293.78054667653237</v>
      </c>
      <c r="Y62" s="21">
        <f t="shared" si="11"/>
        <v>280.29561960842835</v>
      </c>
      <c r="Z62" s="21">
        <f t="shared" si="11"/>
        <v>266.53867242126137</v>
      </c>
      <c r="AA62" s="21">
        <f t="shared" si="11"/>
        <v>252.57759588878045</v>
      </c>
      <c r="AB62" s="21">
        <f t="shared" si="11"/>
        <v>238.39505124980073</v>
      </c>
      <c r="AC62" s="21">
        <f t="shared" si="11"/>
        <v>224.03609577283032</v>
      </c>
      <c r="AD62" s="21">
        <f t="shared" si="11"/>
        <v>209.54948010044609</v>
      </c>
      <c r="AE62" s="21">
        <f t="shared" si="11"/>
        <v>194.92903495552926</v>
      </c>
      <c r="AF62" s="21">
        <f t="shared" si="11"/>
        <v>180.34021075818666</v>
      </c>
      <c r="AG62" s="21">
        <f t="shared" si="11"/>
        <v>165.77668680042805</v>
      </c>
      <c r="AH62" s="21">
        <f t="shared" si="11"/>
        <v>151.33285298074247</v>
      </c>
      <c r="AI62" s="21">
        <f t="shared" si="11"/>
        <v>137.13831731940067</v>
      </c>
      <c r="AJ62" s="21">
        <f t="shared" si="11"/>
        <v>123.23110378229526</v>
      </c>
      <c r="AK62" s="21">
        <f t="shared" si="11"/>
        <v>109.75409998946645</v>
      </c>
      <c r="AL62" s="21">
        <f t="shared" si="11"/>
        <v>96.805207302382414</v>
      </c>
      <c r="AM62" s="21">
        <f t="shared" si="11"/>
        <v>84.492013559987726</v>
      </c>
      <c r="AN62" s="21">
        <f t="shared" si="11"/>
        <v>72.870607608812264</v>
      </c>
      <c r="AO62" s="21">
        <f t="shared" si="11"/>
        <v>62.066280274965145</v>
      </c>
      <c r="AP62" s="21">
        <f t="shared" si="11"/>
        <v>52.193475091000948</v>
      </c>
      <c r="AQ62" s="21">
        <f t="shared" si="11"/>
        <v>43.242971402273483</v>
      </c>
      <c r="AR62" s="21">
        <f t="shared" si="11"/>
        <v>35.267756289237532</v>
      </c>
      <c r="AS62" s="21">
        <f t="shared" si="11"/>
        <v>28.313449868592464</v>
      </c>
      <c r="AT62" s="21">
        <f t="shared" si="11"/>
        <v>22.372205328652285</v>
      </c>
      <c r="AU62" s="21">
        <f t="shared" si="11"/>
        <v>17.371951095359819</v>
      </c>
      <c r="AV62" s="21">
        <f t="shared" si="11"/>
        <v>13.209281220213359</v>
      </c>
      <c r="AW62" s="21">
        <f t="shared" si="11"/>
        <v>9.7586351583100548</v>
      </c>
      <c r="AX62" s="21">
        <f t="shared" si="11"/>
        <v>6.9616899247102912</v>
      </c>
      <c r="AY62" s="21">
        <f t="shared" si="11"/>
        <v>4.6884120573515276</v>
      </c>
      <c r="AZ62" s="29">
        <f>AY64</f>
        <v>2.8537700201039344</v>
      </c>
      <c r="BA62" s="29">
        <f t="shared" si="11"/>
        <v>1.3000166372509407</v>
      </c>
    </row>
    <row r="63" spans="1:53" ht="13.5" x14ac:dyDescent="0.25">
      <c r="A63" s="38"/>
      <c r="B63" s="108" t="s">
        <v>93</v>
      </c>
      <c r="C63" s="101" t="s">
        <v>32</v>
      </c>
      <c r="D63" s="99">
        <f t="shared" ref="D63:AY63" si="12">D61*D62</f>
        <v>8.0958063819501724</v>
      </c>
      <c r="E63" s="21">
        <f t="shared" si="12"/>
        <v>8.1360795101507009</v>
      </c>
      <c r="F63" s="21">
        <f t="shared" si="12"/>
        <v>8.1717087493023826</v>
      </c>
      <c r="G63" s="21">
        <f t="shared" si="12"/>
        <v>8.2071584367873722</v>
      </c>
      <c r="H63" s="21">
        <f t="shared" si="12"/>
        <v>8.4964231847118441</v>
      </c>
      <c r="I63" s="21">
        <f t="shared" si="12"/>
        <v>8.7899683714708594</v>
      </c>
      <c r="J63" s="21">
        <f t="shared" si="12"/>
        <v>9.0899271283247227</v>
      </c>
      <c r="K63" s="21">
        <f t="shared" si="12"/>
        <v>9.3946546385320477</v>
      </c>
      <c r="L63" s="21">
        <f t="shared" si="12"/>
        <v>9.7078201211453834</v>
      </c>
      <c r="M63" s="21">
        <f t="shared" si="12"/>
        <v>10.026874213730583</v>
      </c>
      <c r="N63" s="21">
        <f t="shared" si="12"/>
        <v>10.348252511835911</v>
      </c>
      <c r="O63" s="21">
        <f t="shared" si="12"/>
        <v>10.672894459195122</v>
      </c>
      <c r="P63" s="21">
        <f t="shared" si="12"/>
        <v>11.001798668136322</v>
      </c>
      <c r="Q63" s="21">
        <f t="shared" si="12"/>
        <v>11.33105220036343</v>
      </c>
      <c r="R63" s="21">
        <f t="shared" si="12"/>
        <v>11.660752665347122</v>
      </c>
      <c r="S63" s="21">
        <f t="shared" si="12"/>
        <v>11.987674515405779</v>
      </c>
      <c r="T63" s="21">
        <f t="shared" si="12"/>
        <v>12.312831935577925</v>
      </c>
      <c r="U63" s="21">
        <f t="shared" si="12"/>
        <v>12.625558844995775</v>
      </c>
      <c r="V63" s="21">
        <f t="shared" si="12"/>
        <v>12.935176654467702</v>
      </c>
      <c r="W63" s="21">
        <f t="shared" si="12"/>
        <v>13.227040132036331</v>
      </c>
      <c r="X63" s="21">
        <f t="shared" si="12"/>
        <v>13.484927068103989</v>
      </c>
      <c r="Y63" s="21">
        <f t="shared" si="12"/>
        <v>13.756947187167013</v>
      </c>
      <c r="Z63" s="21">
        <f t="shared" si="12"/>
        <v>13.961076532480909</v>
      </c>
      <c r="AA63" s="21">
        <f t="shared" si="12"/>
        <v>14.182544638979723</v>
      </c>
      <c r="AB63" s="21">
        <f t="shared" si="12"/>
        <v>14.358955476970419</v>
      </c>
      <c r="AC63" s="21">
        <f t="shared" si="12"/>
        <v>14.486615672384241</v>
      </c>
      <c r="AD63" s="21">
        <f t="shared" si="12"/>
        <v>14.620445144916834</v>
      </c>
      <c r="AE63" s="21">
        <f t="shared" si="12"/>
        <v>14.588824197342612</v>
      </c>
      <c r="AF63" s="21">
        <f t="shared" si="12"/>
        <v>14.5635239577586</v>
      </c>
      <c r="AG63" s="21">
        <f t="shared" si="12"/>
        <v>14.443833819685592</v>
      </c>
      <c r="AH63" s="21">
        <f t="shared" si="12"/>
        <v>14.194535661341794</v>
      </c>
      <c r="AI63" s="21">
        <f t="shared" si="12"/>
        <v>13.907213537105399</v>
      </c>
      <c r="AJ63" s="21">
        <f t="shared" si="12"/>
        <v>13.477003792828812</v>
      </c>
      <c r="AK63" s="21">
        <f t="shared" si="12"/>
        <v>12.948892687084042</v>
      </c>
      <c r="AL63" s="21">
        <f t="shared" si="12"/>
        <v>12.313193742394695</v>
      </c>
      <c r="AM63" s="21">
        <f t="shared" si="12"/>
        <v>11.621405951175468</v>
      </c>
      <c r="AN63" s="21">
        <f t="shared" si="12"/>
        <v>10.804327333847118</v>
      </c>
      <c r="AO63" s="21">
        <f t="shared" si="12"/>
        <v>9.8728051839641999</v>
      </c>
      <c r="AP63" s="21">
        <f t="shared" si="12"/>
        <v>8.9505036887274638</v>
      </c>
      <c r="AQ63" s="21">
        <f t="shared" si="12"/>
        <v>7.9752151130359534</v>
      </c>
      <c r="AR63" s="21">
        <f t="shared" si="12"/>
        <v>6.9543064206450698</v>
      </c>
      <c r="AS63" s="21">
        <f t="shared" si="12"/>
        <v>5.9412445399401781</v>
      </c>
      <c r="AT63" s="21">
        <f t="shared" si="12"/>
        <v>5.0002542332924671</v>
      </c>
      <c r="AU63" s="21">
        <f t="shared" si="12"/>
        <v>4.1626698751464595</v>
      </c>
      <c r="AV63" s="21">
        <f t="shared" si="12"/>
        <v>3.4506460619033046</v>
      </c>
      <c r="AW63" s="21">
        <f t="shared" si="12"/>
        <v>2.7969452335997635</v>
      </c>
      <c r="AX63" s="21">
        <f t="shared" si="12"/>
        <v>2.2732778673587637</v>
      </c>
      <c r="AY63" s="21">
        <f t="shared" si="12"/>
        <v>1.8346420372475929</v>
      </c>
      <c r="AZ63" s="29">
        <f>AZ61*AZ62</f>
        <v>1.5537533828529937</v>
      </c>
      <c r="BA63" s="29">
        <f>BA61*BA62</f>
        <v>1.3000166372509407</v>
      </c>
    </row>
    <row r="64" spans="1:53" ht="13.5" x14ac:dyDescent="0.25">
      <c r="A64" s="38"/>
      <c r="B64" s="107" t="s">
        <v>94</v>
      </c>
      <c r="C64" s="101" t="s">
        <v>33</v>
      </c>
      <c r="D64" s="99">
        <f t="shared" ref="D64:AY64" si="13">D62-D63</f>
        <v>491.90419361804982</v>
      </c>
      <c r="E64" s="21">
        <f t="shared" si="13"/>
        <v>483.76811410789912</v>
      </c>
      <c r="F64" s="21">
        <f t="shared" si="13"/>
        <v>475.59640535859671</v>
      </c>
      <c r="G64" s="21">
        <f t="shared" si="13"/>
        <v>467.38924692180933</v>
      </c>
      <c r="H64" s="21">
        <f t="shared" si="13"/>
        <v>458.8928237370975</v>
      </c>
      <c r="I64" s="21">
        <f t="shared" si="13"/>
        <v>450.10285536562662</v>
      </c>
      <c r="J64" s="21">
        <f t="shared" si="13"/>
        <v>441.01292823730188</v>
      </c>
      <c r="K64" s="21">
        <f t="shared" si="13"/>
        <v>431.6182735987698</v>
      </c>
      <c r="L64" s="21">
        <f t="shared" si="13"/>
        <v>421.9104534776244</v>
      </c>
      <c r="M64" s="21">
        <f t="shared" si="13"/>
        <v>411.88357926389381</v>
      </c>
      <c r="N64" s="21">
        <f t="shared" si="13"/>
        <v>401.53532675205787</v>
      </c>
      <c r="O64" s="21">
        <f t="shared" si="13"/>
        <v>390.86243229286276</v>
      </c>
      <c r="P64" s="21">
        <f t="shared" si="13"/>
        <v>379.86063362472646</v>
      </c>
      <c r="Q64" s="21">
        <f t="shared" si="13"/>
        <v>368.52958142436302</v>
      </c>
      <c r="R64" s="21">
        <f t="shared" si="13"/>
        <v>356.86882875901591</v>
      </c>
      <c r="S64" s="21">
        <f t="shared" si="13"/>
        <v>344.88115424361013</v>
      </c>
      <c r="T64" s="21">
        <f t="shared" si="13"/>
        <v>332.56832230803218</v>
      </c>
      <c r="U64" s="21">
        <f t="shared" si="13"/>
        <v>319.94276346303639</v>
      </c>
      <c r="V64" s="21">
        <f t="shared" si="13"/>
        <v>307.0075868085687</v>
      </c>
      <c r="W64" s="21">
        <f t="shared" si="13"/>
        <v>293.78054667653237</v>
      </c>
      <c r="X64" s="21">
        <f t="shared" si="13"/>
        <v>280.29561960842835</v>
      </c>
      <c r="Y64" s="21">
        <f t="shared" si="13"/>
        <v>266.53867242126137</v>
      </c>
      <c r="Z64" s="21">
        <f t="shared" si="13"/>
        <v>252.57759588878045</v>
      </c>
      <c r="AA64" s="21">
        <f t="shared" si="13"/>
        <v>238.39505124980073</v>
      </c>
      <c r="AB64" s="21">
        <f t="shared" si="13"/>
        <v>224.03609577283032</v>
      </c>
      <c r="AC64" s="21">
        <f t="shared" si="13"/>
        <v>209.54948010044609</v>
      </c>
      <c r="AD64" s="21">
        <f t="shared" si="13"/>
        <v>194.92903495552926</v>
      </c>
      <c r="AE64" s="21">
        <f t="shared" si="13"/>
        <v>180.34021075818666</v>
      </c>
      <c r="AF64" s="21">
        <f t="shared" si="13"/>
        <v>165.77668680042805</v>
      </c>
      <c r="AG64" s="21">
        <f t="shared" si="13"/>
        <v>151.33285298074247</v>
      </c>
      <c r="AH64" s="21">
        <f t="shared" si="13"/>
        <v>137.13831731940067</v>
      </c>
      <c r="AI64" s="21">
        <f t="shared" si="13"/>
        <v>123.23110378229526</v>
      </c>
      <c r="AJ64" s="21">
        <f t="shared" si="13"/>
        <v>109.75409998946645</v>
      </c>
      <c r="AK64" s="21">
        <f t="shared" si="13"/>
        <v>96.805207302382414</v>
      </c>
      <c r="AL64" s="21">
        <f t="shared" si="13"/>
        <v>84.492013559987726</v>
      </c>
      <c r="AM64" s="21">
        <f t="shared" si="13"/>
        <v>72.870607608812264</v>
      </c>
      <c r="AN64" s="21">
        <f t="shared" si="13"/>
        <v>62.066280274965145</v>
      </c>
      <c r="AO64" s="21">
        <f t="shared" si="13"/>
        <v>52.193475091000948</v>
      </c>
      <c r="AP64" s="21">
        <f t="shared" si="13"/>
        <v>43.242971402273483</v>
      </c>
      <c r="AQ64" s="21">
        <f t="shared" si="13"/>
        <v>35.267756289237532</v>
      </c>
      <c r="AR64" s="21">
        <f t="shared" si="13"/>
        <v>28.313449868592464</v>
      </c>
      <c r="AS64" s="21">
        <f t="shared" si="13"/>
        <v>22.372205328652285</v>
      </c>
      <c r="AT64" s="21">
        <f t="shared" si="13"/>
        <v>17.371951095359819</v>
      </c>
      <c r="AU64" s="21">
        <f t="shared" si="13"/>
        <v>13.209281220213359</v>
      </c>
      <c r="AV64" s="21">
        <f t="shared" si="13"/>
        <v>9.7586351583100548</v>
      </c>
      <c r="AW64" s="21">
        <f t="shared" si="13"/>
        <v>6.9616899247102912</v>
      </c>
      <c r="AX64" s="21">
        <f t="shared" si="13"/>
        <v>4.6884120573515276</v>
      </c>
      <c r="AY64" s="21">
        <f t="shared" si="13"/>
        <v>2.8537700201039344</v>
      </c>
      <c r="AZ64" s="29">
        <f>AZ62-AZ63</f>
        <v>1.3000166372509407</v>
      </c>
      <c r="BA64" s="29">
        <f>BA62-BA63</f>
        <v>0</v>
      </c>
    </row>
    <row r="65" spans="1:1" x14ac:dyDescent="0.25">
      <c r="A65" s="4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</sheetData>
  <mergeCells count="4">
    <mergeCell ref="A53:A54"/>
    <mergeCell ref="D53:BA53"/>
    <mergeCell ref="C53:C54"/>
    <mergeCell ref="B53:B54"/>
  </mergeCells>
  <pageMargins left="0.7" right="0.7" top="0.75" bottom="0.75" header="0.3" footer="0.3"/>
  <pageSetup paperSize="9" scale="78" orientation="landscape" r:id="rId1"/>
  <rowBreaks count="1" manualBreakCount="1">
    <brk id="52" max="16383" man="1"/>
  </rowBreaks>
  <colBreaks count="1" manualBreakCount="1">
    <brk id="5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C72"/>
  <sheetViews>
    <sheetView topLeftCell="A39" zoomScale="70" zoomScaleNormal="70" workbookViewId="0">
      <selection activeCell="B52" sqref="B52"/>
    </sheetView>
  </sheetViews>
  <sheetFormatPr defaultRowHeight="14.5" x14ac:dyDescent="0.35"/>
  <cols>
    <col min="1" max="1" width="8.54296875" style="56" customWidth="1"/>
    <col min="2" max="2" width="76.08984375" style="56" customWidth="1"/>
    <col min="3" max="3" width="32.81640625" style="56" customWidth="1"/>
    <col min="4" max="8" width="10.81640625" style="56" bestFit="1" customWidth="1"/>
    <col min="9" max="9" width="10.81640625" style="56" customWidth="1"/>
    <col min="10" max="24" width="10.36328125" style="56" bestFit="1" customWidth="1"/>
    <col min="25" max="30" width="9.1796875" style="56" customWidth="1"/>
    <col min="31" max="31" width="9.26953125" style="56" bestFit="1" customWidth="1"/>
    <col min="32" max="38" width="8.90625" style="56" bestFit="1" customWidth="1"/>
    <col min="39" max="51" width="8.1796875" style="56" customWidth="1"/>
    <col min="52" max="53" width="9.1796875" style="56" bestFit="1" customWidth="1"/>
    <col min="54" max="16384" width="8.7265625" style="56"/>
  </cols>
  <sheetData>
    <row r="1" spans="2:55" ht="15.5" x14ac:dyDescent="0.35">
      <c r="B1" s="55"/>
      <c r="C1" s="55"/>
    </row>
    <row r="2" spans="2:55" ht="15.5" x14ac:dyDescent="0.35">
      <c r="B2" s="19" t="s">
        <v>52</v>
      </c>
      <c r="C2" s="55"/>
    </row>
    <row r="3" spans="2:55" ht="12" customHeight="1" x14ac:dyDescent="0.35">
      <c r="B3" s="19"/>
      <c r="C3" s="55"/>
    </row>
    <row r="4" spans="2:55" ht="12" customHeight="1" x14ac:dyDescent="0.45">
      <c r="B4" s="19" t="s">
        <v>53</v>
      </c>
      <c r="C4" s="57"/>
    </row>
    <row r="5" spans="2:55" x14ac:dyDescent="0.35">
      <c r="B5" s="85" t="s">
        <v>21</v>
      </c>
      <c r="C5" s="13" t="s">
        <v>36</v>
      </c>
      <c r="D5" s="53"/>
      <c r="E5" s="53"/>
      <c r="F5" s="53"/>
      <c r="G5" s="53"/>
      <c r="H5" s="53"/>
      <c r="I5" s="53"/>
      <c r="J5" s="58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8"/>
      <c r="BC5" s="58"/>
    </row>
    <row r="6" spans="2:55" x14ac:dyDescent="0.35">
      <c r="B6" s="114" t="s">
        <v>35</v>
      </c>
      <c r="C6" s="95" t="s">
        <v>14</v>
      </c>
      <c r="D6" s="53"/>
      <c r="E6" s="53"/>
      <c r="F6" s="53"/>
      <c r="G6" s="53"/>
      <c r="H6" s="53"/>
      <c r="I6" s="53"/>
      <c r="J6" s="58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12"/>
      <c r="BC6" s="58"/>
    </row>
    <row r="7" spans="2:55" s="58" customFormat="1" x14ac:dyDescent="0.35">
      <c r="B7" s="114" t="s">
        <v>15</v>
      </c>
      <c r="C7" s="112">
        <v>60</v>
      </c>
      <c r="D7" s="53"/>
      <c r="E7" s="53"/>
      <c r="F7" s="53"/>
      <c r="G7" s="53"/>
      <c r="H7" s="53"/>
      <c r="I7" s="53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2:55" x14ac:dyDescent="0.35">
      <c r="B8" s="114" t="s">
        <v>81</v>
      </c>
      <c r="C8" s="99">
        <v>10000</v>
      </c>
      <c r="D8" s="53"/>
      <c r="E8" s="53"/>
      <c r="F8" s="53"/>
      <c r="G8" s="53"/>
      <c r="H8" s="53"/>
      <c r="I8" s="53"/>
      <c r="J8" s="58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36"/>
      <c r="BA8" s="36"/>
      <c r="BB8" s="12"/>
      <c r="BC8" s="12"/>
    </row>
    <row r="9" spans="2:55" x14ac:dyDescent="0.35">
      <c r="B9" s="114" t="s">
        <v>98</v>
      </c>
      <c r="C9" s="113">
        <v>0.06</v>
      </c>
      <c r="D9" s="53"/>
      <c r="E9" s="53"/>
      <c r="F9" s="53"/>
      <c r="G9" s="53"/>
      <c r="H9" s="53"/>
      <c r="I9" s="53"/>
      <c r="J9" s="58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49"/>
      <c r="BA9" s="49"/>
      <c r="BB9" s="12"/>
      <c r="BC9" s="12"/>
    </row>
    <row r="10" spans="2:55" x14ac:dyDescent="0.35">
      <c r="B10" s="114" t="s">
        <v>82</v>
      </c>
      <c r="C10" s="113">
        <v>0.04</v>
      </c>
      <c r="D10" s="53"/>
      <c r="E10" s="53"/>
      <c r="F10" s="53"/>
      <c r="G10" s="53"/>
      <c r="H10" s="53"/>
      <c r="I10" s="53"/>
      <c r="J10" s="58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49"/>
      <c r="BA10" s="49"/>
      <c r="BB10" s="12"/>
      <c r="BC10" s="12"/>
    </row>
    <row r="11" spans="2:55" ht="23.25" customHeight="1" x14ac:dyDescent="0.35">
      <c r="B11" s="114" t="s">
        <v>87</v>
      </c>
      <c r="C11" s="105" t="s">
        <v>37</v>
      </c>
      <c r="D11" s="53"/>
      <c r="E11" s="53"/>
      <c r="F11" s="53"/>
      <c r="G11" s="53"/>
      <c r="H11" s="53"/>
      <c r="I11" s="53"/>
      <c r="J11" s="58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2:55" x14ac:dyDescent="0.35">
      <c r="B12" s="114" t="s">
        <v>38</v>
      </c>
      <c r="C12" s="21">
        <v>500</v>
      </c>
      <c r="D12" s="69"/>
      <c r="E12" s="69"/>
      <c r="F12" s="69"/>
      <c r="G12" s="69"/>
      <c r="H12" s="69"/>
      <c r="I12" s="69"/>
      <c r="J12" s="58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2:55" x14ac:dyDescent="0.35">
      <c r="B13" s="53"/>
      <c r="C13" s="22"/>
      <c r="D13" s="69"/>
      <c r="E13" s="69"/>
      <c r="F13" s="69"/>
      <c r="G13" s="69"/>
      <c r="H13" s="69"/>
      <c r="I13" s="69"/>
      <c r="J13" s="58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2:55" x14ac:dyDescent="0.35">
      <c r="B14" s="12" t="s">
        <v>66</v>
      </c>
      <c r="C14" s="22"/>
      <c r="D14" s="69"/>
      <c r="E14" s="69"/>
      <c r="F14" s="69"/>
      <c r="G14" s="69"/>
      <c r="H14" s="69"/>
      <c r="I14" s="69"/>
      <c r="J14" s="58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2:55" x14ac:dyDescent="0.35">
      <c r="B15"/>
      <c r="C15" s="22"/>
      <c r="D15" s="69"/>
      <c r="E15" s="69"/>
      <c r="F15" s="69"/>
      <c r="G15" s="69"/>
      <c r="H15" s="69"/>
      <c r="I15" s="69"/>
      <c r="J15" s="58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2:55" x14ac:dyDescent="0.35">
      <c r="B16" s="53"/>
      <c r="C16" s="22"/>
      <c r="D16" s="69"/>
      <c r="E16" s="69"/>
      <c r="F16" s="69"/>
      <c r="G16" s="69"/>
      <c r="H16" s="69"/>
      <c r="I16" s="69"/>
      <c r="J16" s="58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2:55" x14ac:dyDescent="0.35">
      <c r="B17" s="53"/>
      <c r="C17" s="22"/>
      <c r="D17" s="69"/>
      <c r="E17" s="69"/>
      <c r="F17" s="69"/>
      <c r="G17" s="69"/>
      <c r="H17" s="69"/>
      <c r="I17" s="69"/>
      <c r="J17" s="58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55" s="58" customFormat="1" x14ac:dyDescent="0.35">
      <c r="B18" s="32" t="s">
        <v>19</v>
      </c>
      <c r="C18" s="12"/>
      <c r="D18" s="2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2:55" s="58" customFormat="1" x14ac:dyDescent="0.35">
      <c r="B19" s="139" t="s">
        <v>21</v>
      </c>
      <c r="C19" s="139" t="s">
        <v>22</v>
      </c>
      <c r="D19" s="141" t="s">
        <v>18</v>
      </c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3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2:55" x14ac:dyDescent="0.35">
      <c r="B20" s="139"/>
      <c r="C20" s="139"/>
      <c r="D20" s="13">
        <v>1</v>
      </c>
      <c r="E20" s="13">
        <v>2</v>
      </c>
      <c r="F20" s="13">
        <v>3</v>
      </c>
      <c r="G20" s="13">
        <v>4</v>
      </c>
      <c r="H20" s="13">
        <v>5</v>
      </c>
      <c r="I20" s="13">
        <v>6</v>
      </c>
      <c r="J20" s="13">
        <v>7</v>
      </c>
      <c r="K20" s="13">
        <v>8</v>
      </c>
      <c r="L20" s="13">
        <v>9</v>
      </c>
      <c r="M20" s="13">
        <v>10</v>
      </c>
      <c r="N20" s="13">
        <v>11</v>
      </c>
      <c r="O20" s="13">
        <v>12</v>
      </c>
      <c r="P20" s="13">
        <v>13</v>
      </c>
      <c r="Q20" s="13">
        <v>14</v>
      </c>
      <c r="R20" s="13">
        <v>15</v>
      </c>
      <c r="S20" s="13">
        <v>16</v>
      </c>
      <c r="T20" s="13">
        <v>17</v>
      </c>
      <c r="U20" s="13">
        <v>18</v>
      </c>
      <c r="V20" s="13">
        <v>19</v>
      </c>
      <c r="W20" s="13">
        <v>20</v>
      </c>
      <c r="X20" s="13">
        <v>21</v>
      </c>
      <c r="Y20" s="13">
        <v>22</v>
      </c>
      <c r="Z20" s="13">
        <v>23</v>
      </c>
      <c r="AA20" s="13">
        <v>24</v>
      </c>
      <c r="AB20" s="13">
        <v>25</v>
      </c>
      <c r="AC20" s="13">
        <v>26</v>
      </c>
      <c r="AD20" s="13">
        <v>27</v>
      </c>
      <c r="AE20" s="13">
        <v>28</v>
      </c>
      <c r="AF20" s="13">
        <v>29</v>
      </c>
      <c r="AG20" s="13">
        <v>30</v>
      </c>
      <c r="AH20" s="13">
        <v>31</v>
      </c>
      <c r="AI20" s="13">
        <v>32</v>
      </c>
      <c r="AJ20" s="13">
        <v>33</v>
      </c>
      <c r="AK20" s="13">
        <v>34</v>
      </c>
      <c r="AL20" s="13">
        <v>35</v>
      </c>
      <c r="AM20" s="13">
        <v>36</v>
      </c>
      <c r="AN20" s="13">
        <v>37</v>
      </c>
      <c r="AO20" s="13">
        <v>38</v>
      </c>
      <c r="AP20" s="13">
        <v>39</v>
      </c>
      <c r="AQ20" s="13">
        <v>40</v>
      </c>
      <c r="AR20" s="13">
        <v>41</v>
      </c>
      <c r="AS20" s="12"/>
      <c r="AT20" s="12"/>
      <c r="AU20" s="12"/>
      <c r="AV20" s="12"/>
      <c r="AW20" s="12"/>
      <c r="AX20" s="12"/>
      <c r="AY20" s="12"/>
      <c r="AZ20" s="12"/>
      <c r="BA20" s="12"/>
    </row>
    <row r="21" spans="2:55" x14ac:dyDescent="0.35">
      <c r="B21" s="115" t="s">
        <v>40</v>
      </c>
      <c r="C21" s="74" t="s">
        <v>100</v>
      </c>
      <c r="D21" s="99">
        <f>C8</f>
        <v>10000</v>
      </c>
      <c r="E21" s="59">
        <f t="shared" ref="E21:AR21" si="0">D21*(1+$C$10)</f>
        <v>10400</v>
      </c>
      <c r="F21" s="59">
        <f t="shared" si="0"/>
        <v>10816</v>
      </c>
      <c r="G21" s="59">
        <f t="shared" si="0"/>
        <v>11248.640000000001</v>
      </c>
      <c r="H21" s="59">
        <f t="shared" si="0"/>
        <v>11698.585600000002</v>
      </c>
      <c r="I21" s="59">
        <f t="shared" si="0"/>
        <v>12166.529024000003</v>
      </c>
      <c r="J21" s="59">
        <f t="shared" si="0"/>
        <v>12653.190184960004</v>
      </c>
      <c r="K21" s="59">
        <f t="shared" si="0"/>
        <v>13159.317792358404</v>
      </c>
      <c r="L21" s="59">
        <f t="shared" si="0"/>
        <v>13685.690504052742</v>
      </c>
      <c r="M21" s="59">
        <f t="shared" si="0"/>
        <v>14233.118124214852</v>
      </c>
      <c r="N21" s="59">
        <f t="shared" si="0"/>
        <v>14802.442849183446</v>
      </c>
      <c r="O21" s="59">
        <f t="shared" si="0"/>
        <v>15394.540563150784</v>
      </c>
      <c r="P21" s="59">
        <f t="shared" si="0"/>
        <v>16010.322185676816</v>
      </c>
      <c r="Q21" s="59">
        <f t="shared" si="0"/>
        <v>16650.73507310389</v>
      </c>
      <c r="R21" s="59">
        <f t="shared" si="0"/>
        <v>17316.764476028045</v>
      </c>
      <c r="S21" s="59">
        <f t="shared" si="0"/>
        <v>18009.435055069167</v>
      </c>
      <c r="T21" s="59">
        <f t="shared" si="0"/>
        <v>18729.812457271935</v>
      </c>
      <c r="U21" s="59">
        <f t="shared" si="0"/>
        <v>19479.004955562814</v>
      </c>
      <c r="V21" s="59">
        <f t="shared" si="0"/>
        <v>20258.165153785329</v>
      </c>
      <c r="W21" s="59">
        <f t="shared" si="0"/>
        <v>21068.491759936744</v>
      </c>
      <c r="X21" s="59">
        <f t="shared" si="0"/>
        <v>21911.231430334214</v>
      </c>
      <c r="Y21" s="59">
        <f t="shared" si="0"/>
        <v>22787.680687547581</v>
      </c>
      <c r="Z21" s="59">
        <f t="shared" si="0"/>
        <v>23699.187915049486</v>
      </c>
      <c r="AA21" s="59">
        <f t="shared" si="0"/>
        <v>24647.155431651467</v>
      </c>
      <c r="AB21" s="59">
        <f t="shared" si="0"/>
        <v>25633.041648917526</v>
      </c>
      <c r="AC21" s="59">
        <f t="shared" si="0"/>
        <v>26658.363314874226</v>
      </c>
      <c r="AD21" s="59">
        <f t="shared" si="0"/>
        <v>27724.697847469197</v>
      </c>
      <c r="AE21" s="59">
        <f t="shared" si="0"/>
        <v>28833.685761367964</v>
      </c>
      <c r="AF21" s="59">
        <f t="shared" si="0"/>
        <v>29987.033191822684</v>
      </c>
      <c r="AG21" s="59">
        <f t="shared" si="0"/>
        <v>31186.514519495591</v>
      </c>
      <c r="AH21" s="59">
        <f t="shared" si="0"/>
        <v>32433.975100275416</v>
      </c>
      <c r="AI21" s="59">
        <f t="shared" si="0"/>
        <v>33731.334104286434</v>
      </c>
      <c r="AJ21" s="59">
        <f t="shared" si="0"/>
        <v>35080.587468457896</v>
      </c>
      <c r="AK21" s="59">
        <f t="shared" si="0"/>
        <v>36483.810967196216</v>
      </c>
      <c r="AL21" s="59">
        <f t="shared" si="0"/>
        <v>37943.163405884065</v>
      </c>
      <c r="AM21" s="59">
        <f t="shared" si="0"/>
        <v>39460.889942119429</v>
      </c>
      <c r="AN21" s="59">
        <f t="shared" si="0"/>
        <v>41039.325539804209</v>
      </c>
      <c r="AO21" s="59">
        <f t="shared" si="0"/>
        <v>42680.898561396381</v>
      </c>
      <c r="AP21" s="59">
        <f t="shared" si="0"/>
        <v>44388.134503852241</v>
      </c>
      <c r="AQ21" s="59">
        <f t="shared" si="0"/>
        <v>46163.659884006331</v>
      </c>
      <c r="AR21" s="59">
        <f t="shared" si="0"/>
        <v>48010.206279366583</v>
      </c>
      <c r="AS21" s="12"/>
      <c r="AT21" s="12"/>
      <c r="AU21" s="12"/>
      <c r="AV21" s="12"/>
      <c r="AW21" s="12"/>
      <c r="AX21" s="12"/>
      <c r="AY21" s="12"/>
      <c r="AZ21" s="12"/>
      <c r="BA21" s="12"/>
    </row>
    <row r="22" spans="2:55" x14ac:dyDescent="0.35">
      <c r="B22" s="115" t="s">
        <v>2</v>
      </c>
      <c r="C22" s="74" t="s">
        <v>67</v>
      </c>
      <c r="D22" s="99">
        <f t="shared" ref="D22:AR22" si="1">D21/(1+$C$9)^(D20-1)</f>
        <v>10000</v>
      </c>
      <c r="E22" s="21">
        <f t="shared" si="1"/>
        <v>9811.3207547169804</v>
      </c>
      <c r="F22" s="21">
        <f t="shared" si="1"/>
        <v>9626.2014951940182</v>
      </c>
      <c r="G22" s="21">
        <f t="shared" si="1"/>
        <v>9444.5750518884706</v>
      </c>
      <c r="H22" s="21">
        <f t="shared" si="1"/>
        <v>9266.3755226075573</v>
      </c>
      <c r="I22" s="21">
        <f t="shared" si="1"/>
        <v>9091.5382485960927</v>
      </c>
      <c r="J22" s="21">
        <f t="shared" si="1"/>
        <v>8919.9997910754118</v>
      </c>
      <c r="K22" s="21">
        <f t="shared" si="1"/>
        <v>8751.6979082249309</v>
      </c>
      <c r="L22" s="21">
        <f t="shared" si="1"/>
        <v>8586.5715325980473</v>
      </c>
      <c r="M22" s="21">
        <f t="shared" si="1"/>
        <v>8424.5607489641225</v>
      </c>
      <c r="N22" s="21">
        <f t="shared" si="1"/>
        <v>8265.6067725685716</v>
      </c>
      <c r="O22" s="21">
        <f t="shared" si="1"/>
        <v>8109.6519278031265</v>
      </c>
      <c r="P22" s="21">
        <f t="shared" si="1"/>
        <v>7956.6396272785387</v>
      </c>
      <c r="Q22" s="21">
        <f t="shared" si="1"/>
        <v>7806.5143512921513</v>
      </c>
      <c r="R22" s="21">
        <f t="shared" si="1"/>
        <v>7659.2216276828658</v>
      </c>
      <c r="S22" s="21">
        <f t="shared" si="1"/>
        <v>7514.7080120662058</v>
      </c>
      <c r="T22" s="21">
        <f t="shared" si="1"/>
        <v>7372.9210684423169</v>
      </c>
      <c r="U22" s="21">
        <f t="shared" si="1"/>
        <v>7233.8093501698204</v>
      </c>
      <c r="V22" s="21">
        <f t="shared" si="1"/>
        <v>7097.3223812986926</v>
      </c>
      <c r="W22" s="21">
        <f t="shared" si="1"/>
        <v>6963.4106382553209</v>
      </c>
      <c r="X22" s="21">
        <f t="shared" si="1"/>
        <v>6832.0255318731452</v>
      </c>
      <c r="Y22" s="21">
        <f t="shared" si="1"/>
        <v>6703.1193897623298</v>
      </c>
      <c r="Z22" s="21">
        <f t="shared" si="1"/>
        <v>6576.6454390120971</v>
      </c>
      <c r="AA22" s="21">
        <f t="shared" si="1"/>
        <v>6452.5577892194151</v>
      </c>
      <c r="AB22" s="21">
        <f t="shared" si="1"/>
        <v>6330.8114158379176</v>
      </c>
      <c r="AC22" s="21">
        <f t="shared" si="1"/>
        <v>6211.3621438409764</v>
      </c>
      <c r="AD22" s="21">
        <f t="shared" si="1"/>
        <v>6094.1666316930332</v>
      </c>
      <c r="AE22" s="21">
        <f t="shared" si="1"/>
        <v>5979.1823556233521</v>
      </c>
      <c r="AF22" s="21">
        <f t="shared" si="1"/>
        <v>5866.3675941964966</v>
      </c>
      <c r="AG22" s="21">
        <f t="shared" si="1"/>
        <v>5755.6814131739202</v>
      </c>
      <c r="AH22" s="21">
        <f t="shared" si="1"/>
        <v>5647.083650661205</v>
      </c>
      <c r="AI22" s="21">
        <f t="shared" si="1"/>
        <v>5540.5349025355208</v>
      </c>
      <c r="AJ22" s="21">
        <f t="shared" si="1"/>
        <v>5435.9965081480605</v>
      </c>
      <c r="AK22" s="21">
        <f t="shared" si="1"/>
        <v>5333.4305362962104</v>
      </c>
      <c r="AL22" s="21">
        <f t="shared" si="1"/>
        <v>5232.7997714604326</v>
      </c>
      <c r="AM22" s="21">
        <f t="shared" si="1"/>
        <v>5134.0677003008013</v>
      </c>
      <c r="AN22" s="21">
        <f t="shared" si="1"/>
        <v>5037.1984984083338</v>
      </c>
      <c r="AO22" s="21">
        <f t="shared" si="1"/>
        <v>4942.1570173062892</v>
      </c>
      <c r="AP22" s="21">
        <f t="shared" si="1"/>
        <v>4848.9087716967369</v>
      </c>
      <c r="AQ22" s="21">
        <f t="shared" si="1"/>
        <v>4757.4199269477413</v>
      </c>
      <c r="AR22" s="21">
        <f t="shared" si="1"/>
        <v>4667.6572868166522</v>
      </c>
      <c r="AS22" s="12"/>
      <c r="AT22" s="12"/>
      <c r="AU22" s="12"/>
      <c r="AV22" s="12"/>
      <c r="AW22" s="12"/>
      <c r="AX22" s="12"/>
      <c r="AY22" s="12"/>
      <c r="AZ22" s="12"/>
      <c r="BA22" s="12"/>
    </row>
    <row r="23" spans="2:55" x14ac:dyDescent="0.35">
      <c r="B23" s="115" t="s">
        <v>43</v>
      </c>
      <c r="C23" s="72" t="s">
        <v>101</v>
      </c>
      <c r="D23" s="99">
        <f>SUM(D$22:$AY22)</f>
        <v>287281.82108553383</v>
      </c>
      <c r="E23" s="21">
        <f>SUM(E$22:$AY22)</f>
        <v>277281.82108553388</v>
      </c>
      <c r="F23" s="21">
        <f>SUM(F$22:$AY22)</f>
        <v>267470.5003308169</v>
      </c>
      <c r="G23" s="21">
        <f>SUM(G$22:$AY22)</f>
        <v>257844.29883562287</v>
      </c>
      <c r="H23" s="21">
        <f>SUM(H$22:$AY22)</f>
        <v>248399.7237837344</v>
      </c>
      <c r="I23" s="21">
        <f>SUM(I$22:$AY22)</f>
        <v>239133.34826112687</v>
      </c>
      <c r="J23" s="21">
        <f>SUM(J$22:$AY22)</f>
        <v>230041.8100125308</v>
      </c>
      <c r="K23" s="21">
        <f>SUM(K$22:$AY22)</f>
        <v>221121.81022145535</v>
      </c>
      <c r="L23" s="21">
        <f>SUM(L$22:$AY22)</f>
        <v>212370.11231323043</v>
      </c>
      <c r="M23" s="21">
        <f>SUM(M$22:$AY22)</f>
        <v>203783.54078063238</v>
      </c>
      <c r="N23" s="21">
        <f>SUM(N$22:$AY22)</f>
        <v>195358.9800316683</v>
      </c>
      <c r="O23" s="21">
        <f>SUM(O$22:$AY22)</f>
        <v>187093.37325909972</v>
      </c>
      <c r="P23" s="21">
        <f>SUM(P$22:$AY22)</f>
        <v>178983.72133129661</v>
      </c>
      <c r="Q23" s="21">
        <f>SUM(Q$22:$AY22)</f>
        <v>171027.08170401806</v>
      </c>
      <c r="R23" s="21">
        <f>SUM(R$22:$AY22)</f>
        <v>163220.56735272589</v>
      </c>
      <c r="S23" s="21">
        <f>SUM(S$22:$AY22)</f>
        <v>155561.34572504301</v>
      </c>
      <c r="T23" s="21">
        <f>SUM(T$22:$AY22)</f>
        <v>148046.63771297684</v>
      </c>
      <c r="U23" s="21">
        <f>SUM(U$22:$AY22)</f>
        <v>140673.71664453452</v>
      </c>
      <c r="V23" s="21">
        <f>SUM(V$22:$AY22)</f>
        <v>133439.90729436468</v>
      </c>
      <c r="W23" s="21">
        <f>SUM(W$22:$AY22)</f>
        <v>126342.58491306599</v>
      </c>
      <c r="X23" s="21">
        <f>SUM(X$22:$AY22)</f>
        <v>119379.17427481068</v>
      </c>
      <c r="Y23" s="21">
        <f>SUM(Y$22:$AY22)</f>
        <v>112547.14874293753</v>
      </c>
      <c r="Z23" s="21">
        <f>SUM(Z$22:$AY22)</f>
        <v>105844.0293531752</v>
      </c>
      <c r="AA23" s="21">
        <f>SUM(AA$22:$AY22)</f>
        <v>99267.383914163103</v>
      </c>
      <c r="AB23" s="21">
        <f>SUM(AB$22:$AY22)</f>
        <v>92814.826124943691</v>
      </c>
      <c r="AC23" s="21">
        <f>SUM(AC$22:$AY22)</f>
        <v>86484.014709105773</v>
      </c>
      <c r="AD23" s="21">
        <f>SUM(AD$22:$AY22)</f>
        <v>80272.652565264783</v>
      </c>
      <c r="AE23" s="21">
        <f>SUM(AE$22:$AY22)</f>
        <v>74178.485933571748</v>
      </c>
      <c r="AF23" s="21">
        <f>SUM(AF$22:$AY22)</f>
        <v>68199.303577948405</v>
      </c>
      <c r="AG23" s="21">
        <f>SUM(AG$22:$AY22)</f>
        <v>62332.9359837519</v>
      </c>
      <c r="AH23" s="21">
        <f>SUM(AH$22:$AY22)</f>
        <v>56577.254570577978</v>
      </c>
      <c r="AI23" s="21">
        <f>SUM(AI$22:$AY22)</f>
        <v>50930.170919916782</v>
      </c>
      <c r="AJ23" s="21">
        <f>SUM(AJ$22:$AY22)</f>
        <v>45389.636017381257</v>
      </c>
      <c r="AK23" s="21">
        <f>SUM(AK$22:$AY22)</f>
        <v>39953.639509233202</v>
      </c>
      <c r="AL23" s="21">
        <f>SUM(AL$22:$AY22)</f>
        <v>34620.208972936991</v>
      </c>
      <c r="AM23" s="21">
        <f>SUM(AM$22:$AY22)</f>
        <v>29387.409201476552</v>
      </c>
      <c r="AN23" s="21">
        <f>SUM(AN$22:$AY22)</f>
        <v>24253.34150117575</v>
      </c>
      <c r="AO23" s="21">
        <f>SUM(AO$22:$AY22)</f>
        <v>19216.143002767421</v>
      </c>
      <c r="AP23" s="21">
        <f>SUM(AP$22:$AY22)</f>
        <v>14273.985985461131</v>
      </c>
      <c r="AQ23" s="21">
        <f>SUM(AQ$22:$AR22)</f>
        <v>9425.0772137643944</v>
      </c>
      <c r="AR23" s="21">
        <f>SUM(AR$22:$AR22)</f>
        <v>4667.6572868166522</v>
      </c>
      <c r="AS23" s="12"/>
      <c r="AT23" s="12"/>
      <c r="AU23" s="12"/>
      <c r="AV23" s="12"/>
      <c r="AW23" s="12"/>
      <c r="AX23" s="12"/>
      <c r="AY23" s="12"/>
      <c r="AZ23" s="12"/>
      <c r="BA23" s="12"/>
    </row>
    <row r="24" spans="2:55" x14ac:dyDescent="0.35">
      <c r="B24" s="115" t="s">
        <v>17</v>
      </c>
      <c r="C24" s="73" t="s">
        <v>69</v>
      </c>
      <c r="D24" s="100">
        <f>VLOOKUP($C7+D20-1,MT!$A$2:$C$104,2)/VLOOKUP($C7+$D20-1,MT!$A$2:$C$104,2)</f>
        <v>1</v>
      </c>
      <c r="E24" s="24">
        <f>VLOOKUP($C7+E20-1,MT!$A$2:$C$104,2)/VLOOKUP($C7+$D20-1,MT!$A$2:$C$104,2)</f>
        <v>0.97749455513430672</v>
      </c>
      <c r="F24" s="24">
        <f>VLOOKUP($C7+F20-1,MT!$A$2:$C$104,2)/VLOOKUP($C7+$D20-1,MT!$A$2:$C$104,2)</f>
        <v>0.95364469898631388</v>
      </c>
      <c r="G24" s="24">
        <f>VLOOKUP($C7+G20-1,MT!$A$2:$C$104,2)/VLOOKUP($C7+$D20-1,MT!$A$2:$C$104,2)</f>
        <v>0.92900164018176445</v>
      </c>
      <c r="H24" s="24">
        <f>VLOOKUP($C7+H20-1,MT!$A$2:$C$104,2)/VLOOKUP($C7+$D20-1,MT!$A$2:$C$104,2)</f>
        <v>0.90314861122314538</v>
      </c>
      <c r="I24" s="24">
        <f>VLOOKUP($C7+I20-1,MT!$A$2:$C$104,2)/VLOOKUP($C7+$D20-1,MT!$A$2:$C$104,2)</f>
        <v>0.87643515904385472</v>
      </c>
      <c r="J24" s="24">
        <f>VLOOKUP($C7+J20-1,MT!$A$2:$C$104,2)/VLOOKUP($C7+$D20-1,MT!$A$2:$C$104,2)</f>
        <v>0.84894194832083025</v>
      </c>
      <c r="K24" s="24">
        <f>VLOOKUP($C7+K20-1,MT!$A$2:$C$104,2)/VLOOKUP($C7+$D20-1,MT!$A$2:$C$104,2)</f>
        <v>0.82084375252077113</v>
      </c>
      <c r="L24" s="24">
        <f>VLOOKUP($C7+L20-1,MT!$A$2:$C$104,2)/VLOOKUP($C7+$D20-1,MT!$A$2:$C$104,2)</f>
        <v>0.79076927213573178</v>
      </c>
      <c r="M24" s="24">
        <f>VLOOKUP($C7+M20-1,MT!$A$2:$C$104,2)/VLOOKUP($C7+$D20-1,MT!$A$2:$C$104,2)</f>
        <v>0.76129977682772709</v>
      </c>
      <c r="N24" s="24">
        <f>VLOOKUP($C7+N20-1,MT!$A$2:$C$104,2)/VLOOKUP($C7+$D20-1,MT!$A$2:$C$104,2)</f>
        <v>0.73096985829905081</v>
      </c>
      <c r="O24" s="24">
        <f>VLOOKUP($C7+O20-1,MT!$A$2:$C$104,2)/VLOOKUP($C7+$D20-1,MT!$A$2:$C$104,2)</f>
        <v>0.69756123793390878</v>
      </c>
      <c r="P24" s="24">
        <f>VLOOKUP($C7+P20-1,MT!$A$2:$C$104,2)/VLOOKUP($C7+$D20-1,MT!$A$2:$C$104,2)</f>
        <v>0.66807829851308109</v>
      </c>
      <c r="Q24" s="24">
        <f>VLOOKUP($C7+Q20-1,MT!$A$2:$C$104,2)/VLOOKUP($C7+$D20-1,MT!$A$2:$C$104,2)</f>
        <v>0.63313704928611758</v>
      </c>
      <c r="R24" s="24">
        <f>VLOOKUP($C7+R20-1,MT!$A$2:$C$104,2)/VLOOKUP($C7+$D20-1,MT!$A$2:$C$104,2)</f>
        <v>0.60331800704471517</v>
      </c>
      <c r="S24" s="24">
        <f>VLOOKUP($C7+S20-1,MT!$A$2:$C$104,2)/VLOOKUP($C7+$D20-1,MT!$A$2:$C$104,2)</f>
        <v>0.57255787690570303</v>
      </c>
      <c r="T24" s="24">
        <f>VLOOKUP($C7+T20-1,MT!$A$2:$C$104,2)/VLOOKUP($C7+$D20-1,MT!$A$2:$C$104,2)</f>
        <v>0.54030545024333843</v>
      </c>
      <c r="U24" s="24">
        <f>VLOOKUP($C7+U20-1,MT!$A$2:$C$104,2)/VLOOKUP($C7+$D20-1,MT!$A$2:$C$104,2)</f>
        <v>0.51099728428920976</v>
      </c>
      <c r="V24" s="24">
        <f>VLOOKUP($C7+V20-1,MT!$A$2:$C$104,2)/VLOOKUP($C7+$D20-1,MT!$A$2:$C$104,2)</f>
        <v>0.47343443306176225</v>
      </c>
      <c r="W24" s="24">
        <f>VLOOKUP($C7+W20-1,MT!$A$2:$C$104,2)/VLOOKUP($C7+$D20-1,MT!$A$2:$C$104,2)</f>
        <v>0.44050980075824797</v>
      </c>
      <c r="X24" s="24">
        <f>VLOOKUP($C7+X20-1,MT!$A$2:$C$104,2)/VLOOKUP($C7+$D20-1,MT!$A$2:$C$104,2)</f>
        <v>0.40673818934688499</v>
      </c>
      <c r="Y24" s="24">
        <f>VLOOKUP($C7+Y20-1,MT!$A$2:$C$104,2)/VLOOKUP($C7+$D20-1,MT!$A$2:$C$104,2)</f>
        <v>0.37123228738135572</v>
      </c>
      <c r="Z24" s="24">
        <f>VLOOKUP($C7+Z20-1,MT!$A$2:$C$104,2)/VLOOKUP($C7+$D20-1,MT!$A$2:$C$104,2)</f>
        <v>0.33935629587803501</v>
      </c>
      <c r="AA24" s="24">
        <f>VLOOKUP($C7+AA20-1,MT!$A$2:$C$104,2)/VLOOKUP($C7+$D20-1,MT!$A$2:$C$104,2)</f>
        <v>0.30730553090801538</v>
      </c>
      <c r="AB24" s="24">
        <f>VLOOKUP($C7+AB20-1,MT!$A$2:$C$104,2)/VLOOKUP($C7+$D20-1,MT!$A$2:$C$104,2)</f>
        <v>0.2766260654459412</v>
      </c>
      <c r="AC24" s="24">
        <f>VLOOKUP($C7+AC20-1,MT!$A$2:$C$104,2)/VLOOKUP($C7+$D20-1,MT!$A$2:$C$104,2)</f>
        <v>0.24651125272243285</v>
      </c>
      <c r="AD24" s="24">
        <f>VLOOKUP($C7+AD20-1,MT!$A$2:$C$104,2)/VLOOKUP($C7+$D20-1,MT!$A$2:$C$104,2)</f>
        <v>0.21904493022505445</v>
      </c>
      <c r="AE24" s="24">
        <f>VLOOKUP($C7+AE20-1,MT!$A$2:$C$104,2)/VLOOKUP($C7+$D20-1,MT!$A$2:$C$104,2)</f>
        <v>0.19262724852786964</v>
      </c>
      <c r="AF24" s="24">
        <f>VLOOKUP($C7+AF20-1,MT!$A$2:$C$104,2)/VLOOKUP($C7+$D20-1,MT!$A$2:$C$104,2)</f>
        <v>0.16716409884111746</v>
      </c>
      <c r="AG24" s="24">
        <f>VLOOKUP($C7+AG20-1,MT!$A$2:$C$104,2)/VLOOKUP($C7+$D20-1,MT!$A$2:$C$104,2)</f>
        <v>0.14551907719609583</v>
      </c>
      <c r="AH24" s="24">
        <f>VLOOKUP($C7+AH20-1,MT!$A$2:$C$104,2)/VLOOKUP($C7+$D20-1,MT!$A$2:$C$104,2)</f>
        <v>0.12527224328466566</v>
      </c>
      <c r="AI24" s="24">
        <f>VLOOKUP($C7+AI20-1,MT!$A$2:$C$104,2)/VLOOKUP($C7+$D20-1,MT!$A$2:$C$104,2)</f>
        <v>0.10521362695275739</v>
      </c>
      <c r="AJ24" s="24">
        <f>VLOOKUP($C7+AJ20-1,MT!$A$2:$C$104,2)/VLOOKUP($C7+$D20-1,MT!$A$2:$C$104,2)</f>
        <v>8.7507730364873221E-2</v>
      </c>
      <c r="AK24" s="24">
        <f>VLOOKUP($C7+AK20-1,MT!$A$2:$C$104,2)/VLOOKUP($C7+$D20-1,MT!$A$2:$C$104,2)</f>
        <v>7.2907423839100857E-2</v>
      </c>
      <c r="AL24" s="24">
        <f>VLOOKUP($C7+AL20-1,MT!$A$2:$C$104,2)/VLOOKUP($C7+$D20-1,MT!$A$2:$C$104,2)</f>
        <v>6.154714850367024E-2</v>
      </c>
      <c r="AM24" s="24">
        <f>VLOOKUP($C7+AM20-1,MT!$A$2:$C$104,2)/VLOOKUP($C7+$D20-1,MT!$A$2:$C$104,2)</f>
        <v>5.2889139845661584E-2</v>
      </c>
      <c r="AN24" s="24">
        <f>VLOOKUP($C7+AN20-1,MT!$A$2:$C$104,2)/VLOOKUP($C7+$D20-1,MT!$A$2:$C$104,2)</f>
        <v>4.5373880777607484E-2</v>
      </c>
      <c r="AO24" s="24">
        <f>VLOOKUP($C7+AO20-1,MT!$A$2:$C$104,2)/VLOOKUP($C7+$D20-1,MT!$A$2:$C$104,2)</f>
        <v>3.9646688715011695E-2</v>
      </c>
      <c r="AP24" s="24">
        <f>VLOOKUP($C7+AP20-1,MT!$A$2:$C$104,2)/VLOOKUP($C7+$D20-1,MT!$A$2:$C$104,2)</f>
        <v>3.5196687370600416E-2</v>
      </c>
      <c r="AQ24" s="24">
        <f>VLOOKUP($C7+AQ20-1,MT!$A$2:$C$104,2)/VLOOKUP($C7+$D20-1,MT!$A$2:$C$104,2)</f>
        <v>3.2064209082842625E-2</v>
      </c>
      <c r="AR24" s="24">
        <f>VLOOKUP($C7+AR20-1,MT!$A$2:$C$104,2)/VLOOKUP($C7+$D20-1,MT!$A$2:$C$104,2)</f>
        <v>2.9119948374606758E-2</v>
      </c>
      <c r="AS24" s="12"/>
      <c r="AT24" s="12"/>
      <c r="AU24" s="12"/>
      <c r="AV24" s="12"/>
      <c r="AW24" s="12"/>
      <c r="AX24" s="12"/>
      <c r="AY24" s="12"/>
      <c r="AZ24" s="12"/>
      <c r="BA24" s="12"/>
    </row>
    <row r="25" spans="2:55" x14ac:dyDescent="0.35">
      <c r="B25" s="116" t="s">
        <v>74</v>
      </c>
      <c r="C25" s="74" t="s">
        <v>102</v>
      </c>
      <c r="D25" s="117">
        <f>D24*D23</f>
        <v>287281.82108553383</v>
      </c>
      <c r="E25" s="60">
        <f t="shared" ref="E25:AP25" si="2">E24*E23</f>
        <v>271041.47034883435</v>
      </c>
      <c r="F25" s="60">
        <f t="shared" si="2"/>
        <v>255071.82477570063</v>
      </c>
      <c r="G25" s="60">
        <f t="shared" si="2"/>
        <v>239537.77652981068</v>
      </c>
      <c r="H25" s="60">
        <f t="shared" si="2"/>
        <v>224341.86556349264</v>
      </c>
      <c r="I25" s="60">
        <f t="shared" si="2"/>
        <v>209584.87411593023</v>
      </c>
      <c r="J25" s="60">
        <f t="shared" si="2"/>
        <v>195292.14238728819</v>
      </c>
      <c r="K25" s="60">
        <f t="shared" si="2"/>
        <v>181506.45646636523</v>
      </c>
      <c r="L25" s="60">
        <f t="shared" si="2"/>
        <v>167935.75913731684</v>
      </c>
      <c r="M25" s="60">
        <f t="shared" si="2"/>
        <v>155140.36411745945</v>
      </c>
      <c r="N25" s="60">
        <f t="shared" si="2"/>
        <v>142801.52595119568</v>
      </c>
      <c r="O25" s="60">
        <f t="shared" si="2"/>
        <v>130509.08505984847</v>
      </c>
      <c r="P25" s="60">
        <f t="shared" si="2"/>
        <v>119575.14000855209</v>
      </c>
      <c r="Q25" s="60">
        <f t="shared" si="2"/>
        <v>108283.58185809774</v>
      </c>
      <c r="R25" s="60">
        <f t="shared" si="2"/>
        <v>98473.90740395429</v>
      </c>
      <c r="S25" s="60">
        <f t="shared" si="2"/>
        <v>89067.873836924686</v>
      </c>
      <c r="T25" s="60">
        <f t="shared" si="2"/>
        <v>79990.40524652235</v>
      </c>
      <c r="U25" s="60">
        <f t="shared" si="2"/>
        <v>71883.887176226941</v>
      </c>
      <c r="V25" s="60">
        <f t="shared" si="2"/>
        <v>63175.046857721652</v>
      </c>
      <c r="W25" s="60">
        <f t="shared" si="2"/>
        <v>55655.146907336726</v>
      </c>
      <c r="X25" s="60">
        <f t="shared" si="2"/>
        <v>48556.06919026273</v>
      </c>
      <c r="Y25" s="60">
        <f t="shared" si="2"/>
        <v>41781.135466090374</v>
      </c>
      <c r="Z25" s="60">
        <f t="shared" si="2"/>
        <v>35918.837742099546</v>
      </c>
      <c r="AA25" s="60">
        <f t="shared" si="2"/>
        <v>30505.416115591677</v>
      </c>
      <c r="AB25" s="60">
        <f t="shared" si="2"/>
        <v>25675.000165992325</v>
      </c>
      <c r="AC25" s="60">
        <f t="shared" si="2"/>
        <v>21319.282806406973</v>
      </c>
      <c r="AD25" s="60">
        <f t="shared" si="2"/>
        <v>17583.31758013846</v>
      </c>
      <c r="AE25" s="60">
        <f t="shared" si="2"/>
        <v>14288.797645347207</v>
      </c>
      <c r="AF25" s="60">
        <f t="shared" si="2"/>
        <v>11400.475124199544</v>
      </c>
      <c r="AG25" s="60">
        <f t="shared" si="2"/>
        <v>9070.6313232788925</v>
      </c>
      <c r="AH25" s="60">
        <f t="shared" si="2"/>
        <v>7087.5595989439062</v>
      </c>
      <c r="AI25" s="60">
        <f t="shared" si="2"/>
        <v>5358.5480038082969</v>
      </c>
      <c r="AJ25" s="60">
        <f t="shared" si="2"/>
        <v>3971.9440299687371</v>
      </c>
      <c r="AK25" s="60">
        <f t="shared" si="2"/>
        <v>2912.9169296143104</v>
      </c>
      <c r="AL25" s="60">
        <f t="shared" si="2"/>
        <v>2130.7751428854499</v>
      </c>
      <c r="AM25" s="60">
        <f t="shared" si="2"/>
        <v>1554.2747949585753</v>
      </c>
      <c r="AN25" s="60">
        <f t="shared" si="2"/>
        <v>1100.4682257329482</v>
      </c>
      <c r="AO25" s="60">
        <f t="shared" si="2"/>
        <v>761.85643993387009</v>
      </c>
      <c r="AP25" s="60">
        <f t="shared" si="2"/>
        <v>502.39702226260715</v>
      </c>
      <c r="AQ25" s="60">
        <f>AQ24*AQ23</f>
        <v>302.20764640407737</v>
      </c>
      <c r="AR25" s="60">
        <f>AR24*AR23</f>
        <v>135.92193922245795</v>
      </c>
      <c r="AS25" s="12"/>
      <c r="AT25" s="12"/>
      <c r="AU25" s="12"/>
      <c r="AV25" s="12"/>
      <c r="AW25" s="12"/>
      <c r="AX25" s="12"/>
      <c r="AY25" s="12"/>
      <c r="AZ25" s="12"/>
      <c r="BA25" s="12"/>
    </row>
    <row r="26" spans="2:55" x14ac:dyDescent="0.35">
      <c r="B26" s="107" t="s">
        <v>75</v>
      </c>
      <c r="C26" s="72" t="s">
        <v>26</v>
      </c>
      <c r="D26" s="117">
        <f>SUM(D25:$AY$25)</f>
        <v>3428067.7877672543</v>
      </c>
      <c r="E26" s="60">
        <f>SUM(E25:$AY$25)</f>
        <v>3140785.9666817207</v>
      </c>
      <c r="F26" s="60">
        <f>SUM(F25:$AY$25)</f>
        <v>2869744.4963328862</v>
      </c>
      <c r="G26" s="60">
        <f>SUM(G25:$AY$25)</f>
        <v>2614672.6715571857</v>
      </c>
      <c r="H26" s="60">
        <f>SUM(H25:$AY$25)</f>
        <v>2375134.8950273753</v>
      </c>
      <c r="I26" s="60">
        <f>SUM(I25:$AY$25)</f>
        <v>2150793.029463883</v>
      </c>
      <c r="J26" s="60">
        <f>SUM(J25:$AY$25)</f>
        <v>1941208.155347954</v>
      </c>
      <c r="K26" s="60">
        <f>SUM(K25:$AY$25)</f>
        <v>1745916.0129606659</v>
      </c>
      <c r="L26" s="60">
        <f>SUM(L25:$AY$25)</f>
        <v>1564409.5564943003</v>
      </c>
      <c r="M26" s="60">
        <f>SUM(M25:$AY$25)</f>
        <v>1396473.7973569836</v>
      </c>
      <c r="N26" s="60">
        <f>SUM(N25:$AY$25)</f>
        <v>1241333.433239524</v>
      </c>
      <c r="O26" s="60">
        <f>SUM(O25:$AY$25)</f>
        <v>1098531.907288328</v>
      </c>
      <c r="P26" s="60">
        <f>SUM(P25:$AY$25)</f>
        <v>968022.82222847897</v>
      </c>
      <c r="Q26" s="60">
        <f>SUM(Q25:$AY$25)</f>
        <v>848447.68221992697</v>
      </c>
      <c r="R26" s="60">
        <f>SUM(R25:$AY$25)</f>
        <v>740164.10036182916</v>
      </c>
      <c r="S26" s="60">
        <f>SUM(S25:$AY$25)</f>
        <v>641690.19295787497</v>
      </c>
      <c r="T26" s="60">
        <f>SUM(T25:$AY$25)</f>
        <v>552622.31912095018</v>
      </c>
      <c r="U26" s="60">
        <f>SUM(U25:$AY$25)</f>
        <v>472631.91387442825</v>
      </c>
      <c r="V26" s="60">
        <f>SUM(V25:$AY$25)</f>
        <v>400748.02669820137</v>
      </c>
      <c r="W26" s="60">
        <f>SUM(W25:$AY$25)</f>
        <v>337572.97984047973</v>
      </c>
      <c r="X26" s="60">
        <f>SUM(X25:$AY$25)</f>
        <v>281917.83293314301</v>
      </c>
      <c r="Y26" s="60">
        <f>SUM(Y25:$AY$25)</f>
        <v>233361.76374288023</v>
      </c>
      <c r="Z26" s="60">
        <f>SUM(Z25:$AY$25)</f>
        <v>191580.62827678988</v>
      </c>
      <c r="AA26" s="60">
        <f>SUM(AA25:$AY$25)</f>
        <v>155661.79053469031</v>
      </c>
      <c r="AB26" s="60">
        <f>SUM(AB25:$AY$25)</f>
        <v>125156.37441909863</v>
      </c>
      <c r="AC26" s="60">
        <f>SUM(AC25:$AY$25)</f>
        <v>99481.374253106333</v>
      </c>
      <c r="AD26" s="60">
        <f>SUM(AD25:$AY$25)</f>
        <v>78162.091446699342</v>
      </c>
      <c r="AE26" s="60">
        <f>SUM(AE25:$AY$25)</f>
        <v>60578.773866560878</v>
      </c>
      <c r="AF26" s="60">
        <f>SUM(AF25:$AY$25)</f>
        <v>46289.97622121367</v>
      </c>
      <c r="AG26" s="60">
        <f>SUM(AG25:$AY$25)</f>
        <v>34889.501097014137</v>
      </c>
      <c r="AH26" s="60">
        <f>SUM(AH25:$AY$25)</f>
        <v>25818.869773735238</v>
      </c>
      <c r="AI26" s="60">
        <f>SUM(AI25:$AY$25)</f>
        <v>18731.310174791332</v>
      </c>
      <c r="AJ26" s="60">
        <f>SUM(AJ25:$AY$25)</f>
        <v>13372.762170983033</v>
      </c>
      <c r="AK26" s="60">
        <f>SUM(AK25:$AY$25)</f>
        <v>9400.8181410142952</v>
      </c>
      <c r="AL26" s="60">
        <f>SUM(AL25:$AY$25)</f>
        <v>6487.9012113999852</v>
      </c>
      <c r="AM26" s="60">
        <f>SUM(AM25:$AY$25)</f>
        <v>4357.1260685145353</v>
      </c>
      <c r="AN26" s="60">
        <f>SUM(AN25:$AY$25)</f>
        <v>2802.8512735559611</v>
      </c>
      <c r="AO26" s="60">
        <f>SUM(AO25:$AY$25)</f>
        <v>1702.3830478230127</v>
      </c>
      <c r="AP26" s="60">
        <f>SUM(AP25:$AY$25)</f>
        <v>940.5266078891425</v>
      </c>
      <c r="AQ26" s="60">
        <f>SUM(AQ25:$AR$25)</f>
        <v>438.12958562653534</v>
      </c>
      <c r="AR26" s="60">
        <f>SUM(AR25:$AR$25)</f>
        <v>135.92193922245795</v>
      </c>
      <c r="AS26" s="12"/>
      <c r="AT26" s="12"/>
      <c r="AU26" s="12"/>
      <c r="AV26" s="12"/>
      <c r="AW26" s="12"/>
      <c r="AX26" s="12"/>
      <c r="AY26" s="12"/>
      <c r="AZ26" s="12"/>
      <c r="BA26" s="12"/>
    </row>
    <row r="27" spans="2:55" x14ac:dyDescent="0.35">
      <c r="B27" s="107" t="s">
        <v>30</v>
      </c>
      <c r="C27" s="72" t="s">
        <v>27</v>
      </c>
      <c r="D27" s="54">
        <f>D25/D26</f>
        <v>8.3802841387989074E-2</v>
      </c>
      <c r="E27" s="27">
        <f t="shared" ref="E27:AP27" si="3">E25/E26</f>
        <v>8.6297338699329776E-2</v>
      </c>
      <c r="F27" s="27">
        <f t="shared" si="3"/>
        <v>8.8883113148799528E-2</v>
      </c>
      <c r="G27" s="27">
        <f t="shared" si="3"/>
        <v>9.161291167936228E-2</v>
      </c>
      <c r="H27" s="27">
        <f t="shared" si="3"/>
        <v>9.4454368058495858E-2</v>
      </c>
      <c r="I27" s="27">
        <f t="shared" si="3"/>
        <v>9.7445393975529274E-2</v>
      </c>
      <c r="J27" s="27">
        <f t="shared" si="3"/>
        <v>0.10060340095381622</v>
      </c>
      <c r="K27" s="27">
        <f t="shared" si="3"/>
        <v>0.10396058866461318</v>
      </c>
      <c r="L27" s="27">
        <f t="shared" si="3"/>
        <v>0.10734769449609195</v>
      </c>
      <c r="M27" s="27">
        <f t="shared" si="3"/>
        <v>0.11109436096193402</v>
      </c>
      <c r="N27" s="27">
        <f t="shared" si="3"/>
        <v>0.11503881401028947</v>
      </c>
      <c r="O27" s="27">
        <f t="shared" si="3"/>
        <v>0.11880318104005165</v>
      </c>
      <c r="P27" s="27">
        <f t="shared" si="3"/>
        <v>0.12352512488629033</v>
      </c>
      <c r="Q27" s="27">
        <f t="shared" si="3"/>
        <v>0.12762552615475167</v>
      </c>
      <c r="R27" s="27">
        <f t="shared" si="3"/>
        <v>0.13304334451754055</v>
      </c>
      <c r="S27" s="27">
        <f t="shared" si="3"/>
        <v>0.13880198702486907</v>
      </c>
      <c r="T27" s="27">
        <f t="shared" si="3"/>
        <v>0.14474696818934521</v>
      </c>
      <c r="U27" s="27">
        <f t="shared" si="3"/>
        <v>0.15209274927491565</v>
      </c>
      <c r="V27" s="27">
        <f t="shared" si="3"/>
        <v>0.15764281455912954</v>
      </c>
      <c r="W27" s="27">
        <f t="shared" si="3"/>
        <v>0.16486848838919688</v>
      </c>
      <c r="X27" s="27">
        <f t="shared" si="3"/>
        <v>0.17223482702414866</v>
      </c>
      <c r="Y27" s="27">
        <f t="shared" si="3"/>
        <v>0.17904019405734845</v>
      </c>
      <c r="Z27" s="27">
        <f t="shared" si="3"/>
        <v>0.18748679375977981</v>
      </c>
      <c r="AA27" s="27">
        <f t="shared" si="3"/>
        <v>0.19597240922648473</v>
      </c>
      <c r="AB27" s="27">
        <f t="shared" si="3"/>
        <v>0.20514336792800517</v>
      </c>
      <c r="AC27" s="27">
        <f t="shared" si="3"/>
        <v>0.21430426515988013</v>
      </c>
      <c r="AD27" s="27">
        <f t="shared" si="3"/>
        <v>0.22495966081113578</v>
      </c>
      <c r="AE27" s="27">
        <f t="shared" si="3"/>
        <v>0.23587135779310545</v>
      </c>
      <c r="AF27" s="27">
        <f t="shared" si="3"/>
        <v>0.24628388378767321</v>
      </c>
      <c r="AG27" s="27">
        <f t="shared" si="3"/>
        <v>0.25998168612549066</v>
      </c>
      <c r="AH27" s="27">
        <f t="shared" si="3"/>
        <v>0.27451083881889626</v>
      </c>
      <c r="AI27" s="27">
        <f t="shared" si="3"/>
        <v>0.28607438314805395</v>
      </c>
      <c r="AJ27" s="27">
        <f t="shared" si="3"/>
        <v>0.29701747321785799</v>
      </c>
      <c r="AK27" s="27">
        <f t="shared" si="3"/>
        <v>0.30985781087559927</v>
      </c>
      <c r="AL27" s="27">
        <f t="shared" si="3"/>
        <v>0.328422871042092</v>
      </c>
      <c r="AM27" s="27">
        <f t="shared" si="3"/>
        <v>0.35672017988877486</v>
      </c>
      <c r="AN27" s="27">
        <f t="shared" si="3"/>
        <v>0.39262455204652746</v>
      </c>
      <c r="AO27" s="27">
        <f t="shared" si="3"/>
        <v>0.44752351176671024</v>
      </c>
      <c r="AP27" s="27">
        <f t="shared" si="3"/>
        <v>0.53416566639210217</v>
      </c>
      <c r="AQ27" s="27">
        <f>AQ25/AQ26</f>
        <v>0.68976772242375162</v>
      </c>
      <c r="AR27" s="27">
        <f>AR25/AR26</f>
        <v>1</v>
      </c>
      <c r="AS27" s="12"/>
      <c r="AT27" s="12"/>
      <c r="AU27" s="12"/>
      <c r="AV27" s="12"/>
      <c r="AW27" s="12"/>
      <c r="AX27" s="12"/>
      <c r="AY27" s="12"/>
      <c r="AZ27" s="12"/>
      <c r="BA27" s="12"/>
    </row>
    <row r="28" spans="2:55" x14ac:dyDescent="0.35">
      <c r="B28" s="107" t="s">
        <v>46</v>
      </c>
      <c r="C28" s="72" t="s">
        <v>28</v>
      </c>
      <c r="D28" s="117">
        <f>C12</f>
        <v>500</v>
      </c>
      <c r="E28" s="60">
        <f>D30</f>
        <v>458.09857930600549</v>
      </c>
      <c r="F28" s="60">
        <f t="shared" ref="F28:AP28" si="4">E30</f>
        <v>418.56589104995334</v>
      </c>
      <c r="G28" s="60">
        <f t="shared" si="4"/>
        <v>381.36245159553221</v>
      </c>
      <c r="H28" s="60">
        <f t="shared" si="4"/>
        <v>346.42472699968562</v>
      </c>
      <c r="I28" s="60">
        <f t="shared" si="4"/>
        <v>313.70339833109335</v>
      </c>
      <c r="J28" s="60">
        <f t="shared" si="4"/>
        <v>283.13444708925755</v>
      </c>
      <c r="K28" s="60">
        <f t="shared" si="4"/>
        <v>254.6501587848999</v>
      </c>
      <c r="L28" s="60">
        <f t="shared" si="4"/>
        <v>228.1765783740845</v>
      </c>
      <c r="M28" s="60">
        <f t="shared" si="4"/>
        <v>203.6823487476197</v>
      </c>
      <c r="N28" s="60">
        <f t="shared" si="4"/>
        <v>181.0543883742771</v>
      </c>
      <c r="O28" s="60">
        <f t="shared" si="4"/>
        <v>160.22610626434192</v>
      </c>
      <c r="P28" s="60">
        <f t="shared" si="4"/>
        <v>141.19073515447676</v>
      </c>
      <c r="Q28" s="60">
        <f t="shared" si="4"/>
        <v>123.75013196173288</v>
      </c>
      <c r="R28" s="60">
        <f t="shared" si="4"/>
        <v>107.95645625839677</v>
      </c>
      <c r="S28" s="60">
        <f t="shared" si="4"/>
        <v>93.593568255518093</v>
      </c>
      <c r="T28" s="60">
        <f t="shared" si="4"/>
        <v>80.602595008904473</v>
      </c>
      <c r="U28" s="60">
        <f t="shared" si="4"/>
        <v>68.935613753171907</v>
      </c>
      <c r="V28" s="60">
        <f t="shared" si="4"/>
        <v>58.451006734498307</v>
      </c>
      <c r="W28" s="60">
        <f t="shared" si="4"/>
        <v>49.236625519057355</v>
      </c>
      <c r="X28" s="60">
        <f t="shared" si="4"/>
        <v>41.119057496345413</v>
      </c>
      <c r="Y28" s="60">
        <f t="shared" si="4"/>
        <v>34.036923741066339</v>
      </c>
      <c r="Z28" s="60">
        <f t="shared" si="4"/>
        <v>27.942946309350653</v>
      </c>
      <c r="AA28" s="60">
        <f t="shared" si="4"/>
        <v>22.704012897608827</v>
      </c>
      <c r="AB28" s="60">
        <f t="shared" si="4"/>
        <v>18.254652790955241</v>
      </c>
      <c r="AC28" s="60">
        <f t="shared" si="4"/>
        <v>14.509831837062324</v>
      </c>
      <c r="AD28" s="60">
        <f t="shared" si="4"/>
        <v>11.400312987627249</v>
      </c>
      <c r="AE28" s="60">
        <f t="shared" si="4"/>
        <v>8.8357024447898365</v>
      </c>
      <c r="AF28" s="60">
        <f t="shared" si="4"/>
        <v>6.7516133120813961</v>
      </c>
      <c r="AG28" s="60">
        <f t="shared" si="4"/>
        <v>5.0887997637494342</v>
      </c>
      <c r="AH28" s="60">
        <f t="shared" si="4"/>
        <v>3.7658050208148577</v>
      </c>
      <c r="AI28" s="60">
        <f t="shared" si="4"/>
        <v>2.7320507257225599</v>
      </c>
      <c r="AJ28" s="60">
        <f t="shared" si="4"/>
        <v>1.9504809996322856</v>
      </c>
      <c r="AK28" s="60">
        <f t="shared" si="4"/>
        <v>1.3711540615620623</v>
      </c>
      <c r="AL28" s="60">
        <f t="shared" si="4"/>
        <v>0.94629126567325494</v>
      </c>
      <c r="AM28" s="60">
        <f t="shared" si="4"/>
        <v>0.63550757135878944</v>
      </c>
      <c r="AN28" s="60">
        <f t="shared" si="4"/>
        <v>0.40880919618300365</v>
      </c>
      <c r="AO28" s="60">
        <f t="shared" si="4"/>
        <v>0.24830066865915087</v>
      </c>
      <c r="AP28" s="60">
        <f t="shared" si="4"/>
        <v>0.13718028144678535</v>
      </c>
      <c r="AQ28" s="60">
        <f>AP30</f>
        <v>6.3903284991907117E-2</v>
      </c>
      <c r="AR28" s="60">
        <f>AQ30</f>
        <v>1.9824861647643438E-2</v>
      </c>
      <c r="AS28" s="12"/>
      <c r="AT28" s="12"/>
      <c r="AU28" s="12"/>
      <c r="AV28" s="12"/>
      <c r="AW28" s="12"/>
      <c r="AX28" s="12"/>
      <c r="AY28" s="12"/>
      <c r="AZ28" s="12"/>
      <c r="BA28" s="12"/>
    </row>
    <row r="29" spans="2:55" x14ac:dyDescent="0.35">
      <c r="B29" s="107" t="s">
        <v>99</v>
      </c>
      <c r="C29" s="72" t="s">
        <v>32</v>
      </c>
      <c r="D29" s="117">
        <f t="shared" ref="D29:AP29" si="5">D27*D28</f>
        <v>41.901420693994538</v>
      </c>
      <c r="E29" s="60">
        <f t="shared" si="5"/>
        <v>39.53268825605214</v>
      </c>
      <c r="F29" s="60">
        <f t="shared" si="5"/>
        <v>37.203439454421101</v>
      </c>
      <c r="G29" s="60">
        <f t="shared" si="5"/>
        <v>34.937724595846568</v>
      </c>
      <c r="H29" s="60">
        <f t="shared" si="5"/>
        <v>32.72132866859225</v>
      </c>
      <c r="I29" s="60">
        <f t="shared" si="5"/>
        <v>30.568951241835784</v>
      </c>
      <c r="J29" s="60">
        <f t="shared" si="5"/>
        <v>28.484288304357641</v>
      </c>
      <c r="K29" s="60">
        <f t="shared" si="5"/>
        <v>26.473580410815408</v>
      </c>
      <c r="L29" s="60">
        <f t="shared" si="5"/>
        <v>24.494229626464804</v>
      </c>
      <c r="M29" s="60">
        <f t="shared" si="5"/>
        <v>22.627960373342592</v>
      </c>
      <c r="N29" s="60">
        <f t="shared" si="5"/>
        <v>20.828282109935177</v>
      </c>
      <c r="O29" s="60">
        <f t="shared" si="5"/>
        <v>19.035371109865167</v>
      </c>
      <c r="P29" s="60">
        <f t="shared" si="5"/>
        <v>17.440603192743882</v>
      </c>
      <c r="Q29" s="60">
        <f t="shared" si="5"/>
        <v>15.79367570333611</v>
      </c>
      <c r="R29" s="60">
        <f t="shared" si="5"/>
        <v>14.362888002878679</v>
      </c>
      <c r="S29" s="60">
        <f t="shared" si="5"/>
        <v>12.990973246613621</v>
      </c>
      <c r="T29" s="60">
        <f t="shared" si="5"/>
        <v>11.666981255732571</v>
      </c>
      <c r="U29" s="60">
        <f t="shared" si="5"/>
        <v>10.484607018673602</v>
      </c>
      <c r="V29" s="60">
        <f t="shared" si="5"/>
        <v>9.2143812154409481</v>
      </c>
      <c r="W29" s="60">
        <f t="shared" si="5"/>
        <v>8.1175680227119429</v>
      </c>
      <c r="X29" s="60">
        <f t="shared" si="5"/>
        <v>7.0821337552790755</v>
      </c>
      <c r="Y29" s="60">
        <f t="shared" si="5"/>
        <v>6.0939774317156878</v>
      </c>
      <c r="Z29" s="60">
        <f t="shared" si="5"/>
        <v>5.2389334117418258</v>
      </c>
      <c r="AA29" s="60">
        <f t="shared" si="5"/>
        <v>4.4493601066535842</v>
      </c>
      <c r="AB29" s="60">
        <f t="shared" si="5"/>
        <v>3.7448209538929174</v>
      </c>
      <c r="AC29" s="60">
        <f t="shared" si="5"/>
        <v>3.1095188494350747</v>
      </c>
      <c r="AD29" s="60">
        <f t="shared" si="5"/>
        <v>2.564610542837412</v>
      </c>
      <c r="AE29" s="60">
        <f t="shared" si="5"/>
        <v>2.0840891327084399</v>
      </c>
      <c r="AF29" s="60">
        <f t="shared" si="5"/>
        <v>1.6628135483319619</v>
      </c>
      <c r="AG29" s="60">
        <f t="shared" si="5"/>
        <v>1.3229947429345765</v>
      </c>
      <c r="AH29" s="60">
        <f t="shared" si="5"/>
        <v>1.0337542950922978</v>
      </c>
      <c r="AI29" s="60">
        <f t="shared" si="5"/>
        <v>0.78156972609027442</v>
      </c>
      <c r="AJ29" s="60">
        <f t="shared" si="5"/>
        <v>0.57932693807022329</v>
      </c>
      <c r="AK29" s="60">
        <f t="shared" si="5"/>
        <v>0.42486279588880732</v>
      </c>
      <c r="AL29" s="60">
        <f t="shared" si="5"/>
        <v>0.31078369431446545</v>
      </c>
      <c r="AM29" s="60">
        <f t="shared" si="5"/>
        <v>0.22669837517578578</v>
      </c>
      <c r="AN29" s="60">
        <f t="shared" si="5"/>
        <v>0.16050852752385278</v>
      </c>
      <c r="AO29" s="60">
        <f t="shared" si="5"/>
        <v>0.11112038721236553</v>
      </c>
      <c r="AP29" s="60">
        <f t="shared" si="5"/>
        <v>7.3276996454878229E-2</v>
      </c>
      <c r="AQ29" s="60">
        <f>AQ27*AQ28</f>
        <v>4.4078423344263679E-2</v>
      </c>
      <c r="AR29" s="60">
        <f>AR27*AR28</f>
        <v>1.9824861647643438E-2</v>
      </c>
      <c r="AS29" s="12"/>
      <c r="AT29" s="12"/>
      <c r="AU29" s="12"/>
      <c r="AV29" s="12"/>
      <c r="AW29" s="12"/>
      <c r="AX29" s="12"/>
      <c r="AY29" s="12"/>
      <c r="AZ29" s="12"/>
      <c r="BA29" s="12"/>
    </row>
    <row r="30" spans="2:55" x14ac:dyDescent="0.35">
      <c r="B30" s="107" t="s">
        <v>94</v>
      </c>
      <c r="C30" s="72" t="s">
        <v>33</v>
      </c>
      <c r="D30" s="117">
        <f t="shared" ref="D30:AP30" si="6">D28-D29</f>
        <v>458.09857930600549</v>
      </c>
      <c r="E30" s="60">
        <f t="shared" si="6"/>
        <v>418.56589104995334</v>
      </c>
      <c r="F30" s="60">
        <f t="shared" si="6"/>
        <v>381.36245159553221</v>
      </c>
      <c r="G30" s="60">
        <f t="shared" si="6"/>
        <v>346.42472699968562</v>
      </c>
      <c r="H30" s="60">
        <f t="shared" si="6"/>
        <v>313.70339833109335</v>
      </c>
      <c r="I30" s="60">
        <f t="shared" si="6"/>
        <v>283.13444708925755</v>
      </c>
      <c r="J30" s="60">
        <f t="shared" si="6"/>
        <v>254.6501587848999</v>
      </c>
      <c r="K30" s="60">
        <f t="shared" si="6"/>
        <v>228.1765783740845</v>
      </c>
      <c r="L30" s="60">
        <f t="shared" si="6"/>
        <v>203.6823487476197</v>
      </c>
      <c r="M30" s="60">
        <f t="shared" si="6"/>
        <v>181.0543883742771</v>
      </c>
      <c r="N30" s="60">
        <f t="shared" si="6"/>
        <v>160.22610626434192</v>
      </c>
      <c r="O30" s="60">
        <f t="shared" si="6"/>
        <v>141.19073515447676</v>
      </c>
      <c r="P30" s="60">
        <f t="shared" si="6"/>
        <v>123.75013196173288</v>
      </c>
      <c r="Q30" s="60">
        <f t="shared" si="6"/>
        <v>107.95645625839677</v>
      </c>
      <c r="R30" s="60">
        <f t="shared" si="6"/>
        <v>93.593568255518093</v>
      </c>
      <c r="S30" s="60">
        <f t="shared" si="6"/>
        <v>80.602595008904473</v>
      </c>
      <c r="T30" s="60">
        <f t="shared" si="6"/>
        <v>68.935613753171907</v>
      </c>
      <c r="U30" s="60">
        <f t="shared" si="6"/>
        <v>58.451006734498307</v>
      </c>
      <c r="V30" s="60">
        <f t="shared" si="6"/>
        <v>49.236625519057355</v>
      </c>
      <c r="W30" s="60">
        <f t="shared" si="6"/>
        <v>41.119057496345413</v>
      </c>
      <c r="X30" s="60">
        <f t="shared" si="6"/>
        <v>34.036923741066339</v>
      </c>
      <c r="Y30" s="60">
        <f t="shared" si="6"/>
        <v>27.942946309350653</v>
      </c>
      <c r="Z30" s="60">
        <f t="shared" si="6"/>
        <v>22.704012897608827</v>
      </c>
      <c r="AA30" s="60">
        <f t="shared" si="6"/>
        <v>18.254652790955241</v>
      </c>
      <c r="AB30" s="60">
        <f t="shared" si="6"/>
        <v>14.509831837062324</v>
      </c>
      <c r="AC30" s="60">
        <f t="shared" si="6"/>
        <v>11.400312987627249</v>
      </c>
      <c r="AD30" s="60">
        <f t="shared" si="6"/>
        <v>8.8357024447898365</v>
      </c>
      <c r="AE30" s="60">
        <f t="shared" si="6"/>
        <v>6.7516133120813961</v>
      </c>
      <c r="AF30" s="60">
        <f t="shared" si="6"/>
        <v>5.0887997637494342</v>
      </c>
      <c r="AG30" s="60">
        <f t="shared" si="6"/>
        <v>3.7658050208148577</v>
      </c>
      <c r="AH30" s="60">
        <f t="shared" si="6"/>
        <v>2.7320507257225599</v>
      </c>
      <c r="AI30" s="60">
        <f t="shared" si="6"/>
        <v>1.9504809996322856</v>
      </c>
      <c r="AJ30" s="60">
        <f t="shared" si="6"/>
        <v>1.3711540615620623</v>
      </c>
      <c r="AK30" s="60">
        <f t="shared" si="6"/>
        <v>0.94629126567325494</v>
      </c>
      <c r="AL30" s="60">
        <f t="shared" si="6"/>
        <v>0.63550757135878944</v>
      </c>
      <c r="AM30" s="60">
        <f t="shared" si="6"/>
        <v>0.40880919618300365</v>
      </c>
      <c r="AN30" s="60">
        <f t="shared" si="6"/>
        <v>0.24830066865915087</v>
      </c>
      <c r="AO30" s="60">
        <f t="shared" si="6"/>
        <v>0.13718028144678535</v>
      </c>
      <c r="AP30" s="60">
        <f t="shared" si="6"/>
        <v>6.3903284991907117E-2</v>
      </c>
      <c r="AQ30" s="60">
        <f>AQ28-AQ29</f>
        <v>1.9824861647643438E-2</v>
      </c>
      <c r="AR30" s="60">
        <f>AR28-AR29</f>
        <v>0</v>
      </c>
      <c r="AS30" s="12"/>
      <c r="AT30" s="12"/>
      <c r="AU30" s="12"/>
      <c r="AV30" s="12"/>
      <c r="AW30" s="12"/>
      <c r="AX30" s="12"/>
      <c r="AY30" s="12"/>
      <c r="AZ30" s="12"/>
      <c r="BA30" s="12"/>
    </row>
    <row r="31" spans="2:55" x14ac:dyDescent="0.35">
      <c r="B31" s="32"/>
      <c r="C31" s="32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2:55" x14ac:dyDescent="0.35"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12"/>
      <c r="AY32" s="12"/>
      <c r="AZ32" s="12"/>
      <c r="BA32" s="12"/>
      <c r="BB32" s="58"/>
      <c r="BC32" s="58"/>
    </row>
    <row r="33" spans="2:55" x14ac:dyDescent="0.35">
      <c r="B33" s="19" t="s">
        <v>61</v>
      </c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12"/>
      <c r="AY33" s="12"/>
      <c r="AZ33" s="12"/>
      <c r="BA33" s="12"/>
      <c r="BB33" s="58"/>
      <c r="BC33" s="58"/>
    </row>
    <row r="34" spans="2:55" x14ac:dyDescent="0.35">
      <c r="B34" s="19"/>
      <c r="C34" s="19"/>
      <c r="D34" s="20"/>
      <c r="E34" s="20"/>
      <c r="F34" s="20"/>
      <c r="G34" s="20"/>
      <c r="H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12"/>
      <c r="AY34" s="12"/>
      <c r="AZ34" s="12"/>
      <c r="BA34" s="12"/>
      <c r="BB34" s="58"/>
      <c r="BC34" s="58"/>
    </row>
    <row r="35" spans="2:55" x14ac:dyDescent="0.35">
      <c r="B35" s="19" t="s">
        <v>53</v>
      </c>
      <c r="C35" s="19"/>
      <c r="D35" s="20"/>
      <c r="E35" s="20"/>
      <c r="F35" s="20"/>
      <c r="G35" s="20"/>
      <c r="H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12"/>
      <c r="AY35" s="12"/>
      <c r="AZ35" s="12"/>
      <c r="BA35" s="12"/>
      <c r="BB35" s="58"/>
      <c r="BC35" s="58"/>
    </row>
    <row r="36" spans="2:55" x14ac:dyDescent="0.35">
      <c r="B36" s="44" t="s">
        <v>21</v>
      </c>
      <c r="C36" s="13" t="s">
        <v>36</v>
      </c>
      <c r="D36" s="53"/>
      <c r="E36" s="53"/>
      <c r="F36" s="53"/>
      <c r="G36" s="53"/>
      <c r="H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8"/>
      <c r="BC36" s="58"/>
    </row>
    <row r="37" spans="2:55" x14ac:dyDescent="0.35">
      <c r="B37" s="76" t="s">
        <v>35</v>
      </c>
      <c r="C37" s="95" t="s">
        <v>39</v>
      </c>
      <c r="D37" s="20"/>
      <c r="F37" s="53"/>
      <c r="G37" s="53"/>
      <c r="H37" s="5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53"/>
      <c r="BA37" s="53"/>
      <c r="BB37" s="58"/>
      <c r="BC37" s="58"/>
    </row>
    <row r="38" spans="2:55" x14ac:dyDescent="0.35">
      <c r="B38" s="76" t="s">
        <v>15</v>
      </c>
      <c r="C38" s="95">
        <v>51</v>
      </c>
      <c r="D38" s="20"/>
      <c r="E38" s="34"/>
      <c r="F38" s="53"/>
      <c r="G38" s="53"/>
      <c r="H38" s="53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53"/>
      <c r="BA38" s="53"/>
      <c r="BB38" s="58"/>
      <c r="BC38" s="58"/>
    </row>
    <row r="39" spans="2:55" x14ac:dyDescent="0.35">
      <c r="B39" s="76" t="s">
        <v>85</v>
      </c>
      <c r="C39" s="95">
        <v>264</v>
      </c>
      <c r="D39" s="34">
        <f>C39/12</f>
        <v>22</v>
      </c>
      <c r="E39" s="35" t="s">
        <v>4</v>
      </c>
      <c r="F39" s="53"/>
      <c r="G39" s="53"/>
      <c r="H39" s="53"/>
      <c r="I39" s="53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53"/>
      <c r="BA39" s="53"/>
      <c r="BB39" s="58"/>
      <c r="BC39" s="58"/>
    </row>
    <row r="40" spans="2:55" x14ac:dyDescent="0.35">
      <c r="B40" s="76" t="s">
        <v>103</v>
      </c>
      <c r="C40" s="104">
        <v>0.03</v>
      </c>
      <c r="D40" s="53"/>
      <c r="E40" s="53"/>
      <c r="F40" s="53"/>
      <c r="G40" s="53"/>
      <c r="H40" s="53"/>
      <c r="I40" s="53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68"/>
      <c r="BA40" s="68"/>
      <c r="BB40" s="12"/>
      <c r="BC40" s="12"/>
    </row>
    <row r="41" spans="2:55" x14ac:dyDescent="0.35">
      <c r="B41" s="76" t="s">
        <v>98</v>
      </c>
      <c r="C41" s="104">
        <v>0.04</v>
      </c>
      <c r="D41" s="53"/>
      <c r="E41" s="53"/>
      <c r="F41" s="53"/>
      <c r="G41" s="53"/>
      <c r="H41" s="53"/>
      <c r="I41" s="53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68"/>
      <c r="BA41" s="68"/>
      <c r="BB41" s="12"/>
      <c r="BC41" s="12"/>
    </row>
    <row r="42" spans="2:55" x14ac:dyDescent="0.35">
      <c r="B42" s="76" t="s">
        <v>82</v>
      </c>
      <c r="C42" s="104">
        <v>0.02</v>
      </c>
      <c r="D42" s="53"/>
      <c r="E42" s="53"/>
      <c r="F42" s="53"/>
      <c r="G42" s="53"/>
      <c r="H42" s="53"/>
      <c r="I42" s="53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68"/>
      <c r="BA42" s="68"/>
      <c r="BB42" s="12"/>
      <c r="BC42" s="12"/>
    </row>
    <row r="43" spans="2:55" ht="24" customHeight="1" x14ac:dyDescent="0.35">
      <c r="B43" s="76" t="s">
        <v>87</v>
      </c>
      <c r="C43" s="105" t="s">
        <v>37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68"/>
      <c r="BA43" s="68"/>
      <c r="BB43" s="12"/>
      <c r="BC43" s="12"/>
    </row>
    <row r="44" spans="2:55" x14ac:dyDescent="0.35">
      <c r="B44" s="76" t="s">
        <v>88</v>
      </c>
      <c r="C44" s="104">
        <v>0.03</v>
      </c>
      <c r="D44" s="53"/>
      <c r="E44" s="53"/>
      <c r="F44" s="53"/>
      <c r="G44" s="53"/>
      <c r="H44" s="53"/>
      <c r="I44" s="53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68"/>
      <c r="BA44" s="68"/>
      <c r="BB44" s="12"/>
      <c r="BC44" s="12"/>
    </row>
    <row r="45" spans="2:55" x14ac:dyDescent="0.35">
      <c r="B45" s="76" t="s">
        <v>38</v>
      </c>
      <c r="C45" s="21">
        <v>500</v>
      </c>
      <c r="D45" s="53"/>
      <c r="E45" s="53"/>
      <c r="F45" s="53"/>
      <c r="G45" s="53"/>
      <c r="H45" s="53"/>
      <c r="I45" s="53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51"/>
      <c r="BA45" s="51"/>
      <c r="BB45" s="12"/>
      <c r="BC45" s="12"/>
    </row>
    <row r="46" spans="2:55" x14ac:dyDescent="0.35">
      <c r="C46" s="71"/>
      <c r="D46" s="53"/>
      <c r="E46" s="53"/>
      <c r="F46" s="53"/>
      <c r="G46" s="53"/>
      <c r="H46" s="53"/>
      <c r="I46" s="53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51"/>
      <c r="BA46" s="51"/>
      <c r="BB46" s="12"/>
      <c r="BC46" s="12"/>
    </row>
    <row r="47" spans="2:55" x14ac:dyDescent="0.35">
      <c r="B47" s="12" t="s">
        <v>47</v>
      </c>
      <c r="C47" s="71"/>
      <c r="D47" s="53"/>
      <c r="E47" s="53"/>
      <c r="F47" s="53"/>
      <c r="G47" s="53"/>
      <c r="H47" s="53"/>
      <c r="I47" s="53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51"/>
      <c r="BA47" s="51"/>
      <c r="BB47" s="12"/>
      <c r="BC47" s="12"/>
    </row>
    <row r="48" spans="2:55" x14ac:dyDescent="0.35">
      <c r="B48" s="12" t="s">
        <v>122</v>
      </c>
      <c r="C48" s="71"/>
      <c r="D48" s="53"/>
      <c r="E48" s="53"/>
      <c r="F48" s="53"/>
      <c r="G48" s="53"/>
      <c r="H48" s="53"/>
      <c r="I48" s="53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51"/>
      <c r="BA48" s="51"/>
      <c r="BB48" s="12"/>
      <c r="BC48" s="12"/>
    </row>
    <row r="49" spans="2:55" x14ac:dyDescent="0.35">
      <c r="B49" s="12" t="s">
        <v>50</v>
      </c>
      <c r="C49" s="71"/>
      <c r="D49" s="53"/>
      <c r="E49" s="53"/>
      <c r="F49" s="53"/>
      <c r="G49" s="53"/>
      <c r="H49" s="53"/>
      <c r="I49" s="53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51"/>
      <c r="BA49" s="51"/>
      <c r="BB49" s="12"/>
      <c r="BC49" s="12"/>
    </row>
    <row r="50" spans="2:55" x14ac:dyDescent="0.35">
      <c r="B50" s="12" t="s">
        <v>54</v>
      </c>
      <c r="C50" s="71"/>
      <c r="D50" s="53"/>
      <c r="E50" s="53"/>
      <c r="F50" s="53"/>
      <c r="G50" s="53"/>
      <c r="H50" s="53"/>
      <c r="I50" s="53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51"/>
      <c r="BA50" s="51"/>
      <c r="BB50" s="12"/>
      <c r="BC50" s="12"/>
    </row>
    <row r="51" spans="2:55" x14ac:dyDescent="0.35">
      <c r="B51" s="20" t="s">
        <v>51</v>
      </c>
      <c r="C51" s="71"/>
      <c r="D51" s="53"/>
      <c r="E51" s="53"/>
      <c r="F51" s="53"/>
      <c r="G51" s="53"/>
      <c r="H51" s="53"/>
      <c r="I51" s="53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51"/>
      <c r="BA51" s="51"/>
      <c r="BB51" s="12"/>
      <c r="BC51" s="12"/>
    </row>
    <row r="52" spans="2:55" x14ac:dyDescent="0.35">
      <c r="B52" s="56" t="s">
        <v>123</v>
      </c>
      <c r="C52" s="71"/>
      <c r="D52" s="53"/>
      <c r="E52" s="53"/>
      <c r="F52" s="53"/>
      <c r="G52" s="53"/>
      <c r="H52" s="53"/>
      <c r="I52" s="53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51"/>
      <c r="BA52" s="51"/>
      <c r="BB52" s="12"/>
      <c r="BC52" s="12"/>
    </row>
    <row r="53" spans="2:55" x14ac:dyDescent="0.35">
      <c r="C53" s="71"/>
      <c r="D53" s="53"/>
      <c r="E53" s="53"/>
      <c r="F53" s="53"/>
      <c r="G53" s="53"/>
      <c r="H53" s="53"/>
      <c r="I53" s="53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51"/>
      <c r="BA53" s="51"/>
      <c r="BB53" s="12"/>
      <c r="BC53" s="12"/>
    </row>
    <row r="54" spans="2:55" x14ac:dyDescent="0.35">
      <c r="C54" s="71"/>
      <c r="D54" s="53"/>
      <c r="E54" s="53"/>
      <c r="F54" s="53"/>
      <c r="G54" s="53"/>
      <c r="H54" s="53"/>
      <c r="I54" s="53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51"/>
      <c r="BA54" s="51"/>
      <c r="BB54" s="12"/>
      <c r="BC54" s="12"/>
    </row>
    <row r="55" spans="2:55" x14ac:dyDescent="0.35">
      <c r="B55"/>
      <c r="C55" s="71"/>
      <c r="D55" s="53"/>
      <c r="E55" s="53"/>
      <c r="F55" s="53"/>
      <c r="G55" s="53"/>
      <c r="H55" s="53"/>
      <c r="I55" s="53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51"/>
      <c r="BA55" s="51"/>
      <c r="BB55" s="12"/>
      <c r="BC55" s="12"/>
    </row>
    <row r="56" spans="2:55" x14ac:dyDescent="0.35">
      <c r="C56" s="71"/>
      <c r="D56" s="53"/>
      <c r="E56" s="53"/>
      <c r="F56" s="53"/>
      <c r="G56" s="53"/>
      <c r="H56" s="53"/>
      <c r="I56" s="53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51"/>
      <c r="BA56" s="51"/>
      <c r="BB56" s="12"/>
      <c r="BC56" s="12"/>
    </row>
    <row r="57" spans="2:55" x14ac:dyDescent="0.35">
      <c r="B57" s="32" t="s">
        <v>19</v>
      </c>
      <c r="C57" s="12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2"/>
      <c r="BA57" s="22"/>
      <c r="BB57" s="20"/>
      <c r="BC57" s="20"/>
    </row>
    <row r="58" spans="2:55" x14ac:dyDescent="0.35">
      <c r="B58" s="139" t="s">
        <v>21</v>
      </c>
      <c r="C58" s="139" t="s">
        <v>22</v>
      </c>
      <c r="D58" s="144" t="s">
        <v>18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</row>
    <row r="59" spans="2:55" x14ac:dyDescent="0.35">
      <c r="B59" s="139"/>
      <c r="C59" s="139"/>
      <c r="D59" s="13">
        <v>1</v>
      </c>
      <c r="E59" s="13">
        <v>2</v>
      </c>
      <c r="F59" s="13">
        <v>3</v>
      </c>
      <c r="G59" s="13">
        <v>4</v>
      </c>
      <c r="H59" s="13">
        <v>5</v>
      </c>
      <c r="I59" s="13">
        <v>6</v>
      </c>
      <c r="J59" s="13">
        <v>7</v>
      </c>
      <c r="K59" s="13">
        <v>8</v>
      </c>
      <c r="L59" s="13">
        <v>9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3">
        <v>19</v>
      </c>
      <c r="W59" s="13">
        <v>20</v>
      </c>
      <c r="X59" s="13">
        <v>21</v>
      </c>
      <c r="Y59" s="13">
        <v>22</v>
      </c>
      <c r="Z59" s="13">
        <v>23</v>
      </c>
      <c r="AA59" s="13">
        <v>24</v>
      </c>
      <c r="AB59" s="13">
        <v>25</v>
      </c>
      <c r="AC59" s="13">
        <v>26</v>
      </c>
      <c r="AD59" s="13">
        <v>27</v>
      </c>
      <c r="AE59" s="13">
        <v>28</v>
      </c>
      <c r="AF59" s="13">
        <v>29</v>
      </c>
      <c r="AG59" s="13">
        <v>30</v>
      </c>
      <c r="AH59" s="13">
        <v>31</v>
      </c>
      <c r="AI59" s="13">
        <v>32</v>
      </c>
      <c r="AJ59" s="13">
        <v>33</v>
      </c>
      <c r="AK59" s="13">
        <v>34</v>
      </c>
      <c r="AL59" s="13">
        <v>35</v>
      </c>
      <c r="AM59" s="13">
        <v>36</v>
      </c>
      <c r="AN59" s="13">
        <v>37</v>
      </c>
      <c r="AO59" s="13">
        <v>38</v>
      </c>
      <c r="AP59" s="13">
        <v>39</v>
      </c>
      <c r="AQ59" s="13">
        <v>40</v>
      </c>
      <c r="AR59" s="13">
        <v>41</v>
      </c>
      <c r="AS59" s="13">
        <v>42</v>
      </c>
      <c r="AT59" s="13">
        <v>43</v>
      </c>
      <c r="AU59" s="13">
        <v>44</v>
      </c>
      <c r="AV59" s="13">
        <v>45</v>
      </c>
      <c r="AW59" s="13">
        <v>46</v>
      </c>
      <c r="AX59" s="13">
        <v>47</v>
      </c>
      <c r="AY59" s="13">
        <v>48</v>
      </c>
      <c r="AZ59" s="13">
        <v>49</v>
      </c>
      <c r="BA59" s="13">
        <v>50</v>
      </c>
    </row>
    <row r="60" spans="2:55" hidden="1" x14ac:dyDescent="0.35">
      <c r="B60" s="11" t="s">
        <v>1</v>
      </c>
      <c r="C60" s="11"/>
      <c r="D60" s="62">
        <f>C40</f>
        <v>0.03</v>
      </c>
      <c r="E60" s="62">
        <f>D60</f>
        <v>0.03</v>
      </c>
      <c r="F60" s="62">
        <f t="shared" ref="F60:BA60" si="7">E60</f>
        <v>0.03</v>
      </c>
      <c r="G60" s="62">
        <f t="shared" si="7"/>
        <v>0.03</v>
      </c>
      <c r="H60" s="62">
        <f t="shared" si="7"/>
        <v>0.03</v>
      </c>
      <c r="I60" s="62">
        <f t="shared" si="7"/>
        <v>0.03</v>
      </c>
      <c r="J60" s="62">
        <f t="shared" si="7"/>
        <v>0.03</v>
      </c>
      <c r="K60" s="62">
        <f t="shared" si="7"/>
        <v>0.03</v>
      </c>
      <c r="L60" s="62">
        <f t="shared" si="7"/>
        <v>0.03</v>
      </c>
      <c r="M60" s="62">
        <f t="shared" si="7"/>
        <v>0.03</v>
      </c>
      <c r="N60" s="62">
        <f t="shared" si="7"/>
        <v>0.03</v>
      </c>
      <c r="O60" s="62">
        <f t="shared" si="7"/>
        <v>0.03</v>
      </c>
      <c r="P60" s="62">
        <f t="shared" si="7"/>
        <v>0.03</v>
      </c>
      <c r="Q60" s="62">
        <f t="shared" si="7"/>
        <v>0.03</v>
      </c>
      <c r="R60" s="62">
        <f t="shared" si="7"/>
        <v>0.03</v>
      </c>
      <c r="S60" s="62">
        <f t="shared" si="7"/>
        <v>0.03</v>
      </c>
      <c r="T60" s="62">
        <f t="shared" si="7"/>
        <v>0.03</v>
      </c>
      <c r="U60" s="62">
        <f t="shared" si="7"/>
        <v>0.03</v>
      </c>
      <c r="V60" s="62">
        <f t="shared" si="7"/>
        <v>0.03</v>
      </c>
      <c r="W60" s="62">
        <f t="shared" si="7"/>
        <v>0.03</v>
      </c>
      <c r="X60" s="62">
        <f t="shared" si="7"/>
        <v>0.03</v>
      </c>
      <c r="Y60" s="62">
        <f t="shared" si="7"/>
        <v>0.03</v>
      </c>
      <c r="Z60" s="62">
        <f t="shared" si="7"/>
        <v>0.03</v>
      </c>
      <c r="AA60" s="62">
        <f t="shared" si="7"/>
        <v>0.03</v>
      </c>
      <c r="AB60" s="62">
        <f t="shared" si="7"/>
        <v>0.03</v>
      </c>
      <c r="AC60" s="62">
        <f t="shared" si="7"/>
        <v>0.03</v>
      </c>
      <c r="AD60" s="62">
        <f t="shared" si="7"/>
        <v>0.03</v>
      </c>
      <c r="AE60" s="62">
        <f t="shared" si="7"/>
        <v>0.03</v>
      </c>
      <c r="AF60" s="62">
        <f t="shared" si="7"/>
        <v>0.03</v>
      </c>
      <c r="AG60" s="62">
        <f t="shared" si="7"/>
        <v>0.03</v>
      </c>
      <c r="AH60" s="62">
        <f t="shared" si="7"/>
        <v>0.03</v>
      </c>
      <c r="AI60" s="62">
        <f t="shared" si="7"/>
        <v>0.03</v>
      </c>
      <c r="AJ60" s="62">
        <f t="shared" si="7"/>
        <v>0.03</v>
      </c>
      <c r="AK60" s="62">
        <f t="shared" si="7"/>
        <v>0.03</v>
      </c>
      <c r="AL60" s="62">
        <f t="shared" si="7"/>
        <v>0.03</v>
      </c>
      <c r="AM60" s="62">
        <f t="shared" si="7"/>
        <v>0.03</v>
      </c>
      <c r="AN60" s="62">
        <f t="shared" si="7"/>
        <v>0.03</v>
      </c>
      <c r="AO60" s="62">
        <f t="shared" si="7"/>
        <v>0.03</v>
      </c>
      <c r="AP60" s="62">
        <f t="shared" si="7"/>
        <v>0.03</v>
      </c>
      <c r="AQ60" s="62">
        <f t="shared" si="7"/>
        <v>0.03</v>
      </c>
      <c r="AR60" s="62">
        <f t="shared" si="7"/>
        <v>0.03</v>
      </c>
      <c r="AS60" s="62">
        <f t="shared" si="7"/>
        <v>0.03</v>
      </c>
      <c r="AT60" s="62">
        <f t="shared" si="7"/>
        <v>0.03</v>
      </c>
      <c r="AU60" s="62">
        <f t="shared" si="7"/>
        <v>0.03</v>
      </c>
      <c r="AV60" s="62">
        <f t="shared" si="7"/>
        <v>0.03</v>
      </c>
      <c r="AW60" s="62">
        <f t="shared" si="7"/>
        <v>0.03</v>
      </c>
      <c r="AX60" s="62">
        <f t="shared" si="7"/>
        <v>0.03</v>
      </c>
      <c r="AY60" s="62">
        <f t="shared" si="7"/>
        <v>0.03</v>
      </c>
      <c r="AZ60" s="62">
        <f>AY60</f>
        <v>0.03</v>
      </c>
      <c r="BA60" s="62">
        <f t="shared" si="7"/>
        <v>0.03</v>
      </c>
    </row>
    <row r="61" spans="2:55" x14ac:dyDescent="0.35">
      <c r="B61" s="76" t="s">
        <v>89</v>
      </c>
      <c r="C61" s="95" t="s">
        <v>41</v>
      </c>
      <c r="D61" s="63"/>
      <c r="E61" s="63"/>
      <c r="F61" s="63"/>
      <c r="G61" s="23"/>
      <c r="H61" s="21">
        <f>ROUND(G64*(1+$C$40)/D39,0)</f>
        <v>10000</v>
      </c>
      <c r="I61" s="21">
        <f t="shared" ref="I61:BA61" si="8">H61*(1+$C$42)</f>
        <v>10200</v>
      </c>
      <c r="J61" s="23">
        <f t="shared" si="8"/>
        <v>10404</v>
      </c>
      <c r="K61" s="23">
        <f t="shared" si="8"/>
        <v>10612.08</v>
      </c>
      <c r="L61" s="23">
        <f t="shared" si="8"/>
        <v>10824.321599999999</v>
      </c>
      <c r="M61" s="23">
        <f t="shared" si="8"/>
        <v>11040.808031999999</v>
      </c>
      <c r="N61" s="23">
        <f t="shared" si="8"/>
        <v>11261.62419264</v>
      </c>
      <c r="O61" s="23">
        <f t="shared" si="8"/>
        <v>11486.8566764928</v>
      </c>
      <c r="P61" s="23">
        <f t="shared" si="8"/>
        <v>11716.593810022656</v>
      </c>
      <c r="Q61" s="23">
        <f t="shared" si="8"/>
        <v>11950.925686223109</v>
      </c>
      <c r="R61" s="23">
        <f t="shared" si="8"/>
        <v>12189.944199947571</v>
      </c>
      <c r="S61" s="23">
        <f t="shared" si="8"/>
        <v>12433.743083946523</v>
      </c>
      <c r="T61" s="23">
        <f t="shared" si="8"/>
        <v>12682.417945625453</v>
      </c>
      <c r="U61" s="23">
        <f t="shared" si="8"/>
        <v>12936.066304537962</v>
      </c>
      <c r="V61" s="23">
        <f t="shared" si="8"/>
        <v>13194.787630628722</v>
      </c>
      <c r="W61" s="23">
        <f t="shared" si="8"/>
        <v>13458.683383241296</v>
      </c>
      <c r="X61" s="23">
        <f t="shared" si="8"/>
        <v>13727.857050906123</v>
      </c>
      <c r="Y61" s="23">
        <f t="shared" si="8"/>
        <v>14002.414191924245</v>
      </c>
      <c r="Z61" s="23">
        <f t="shared" si="8"/>
        <v>14282.46247576273</v>
      </c>
      <c r="AA61" s="23">
        <f t="shared" si="8"/>
        <v>14568.111725277984</v>
      </c>
      <c r="AB61" s="23">
        <f t="shared" si="8"/>
        <v>14859.473959783543</v>
      </c>
      <c r="AC61" s="23">
        <f t="shared" si="8"/>
        <v>15156.663438979214</v>
      </c>
      <c r="AD61" s="23">
        <f t="shared" si="8"/>
        <v>15459.796707758798</v>
      </c>
      <c r="AE61" s="23">
        <f t="shared" si="8"/>
        <v>15768.992641913974</v>
      </c>
      <c r="AF61" s="23">
        <f t="shared" si="8"/>
        <v>16084.372494752253</v>
      </c>
      <c r="AG61" s="23">
        <f t="shared" si="8"/>
        <v>16406.059944647299</v>
      </c>
      <c r="AH61" s="23">
        <f t="shared" si="8"/>
        <v>16734.181143540245</v>
      </c>
      <c r="AI61" s="23">
        <f t="shared" si="8"/>
        <v>17068.86476641105</v>
      </c>
      <c r="AJ61" s="23">
        <f t="shared" si="8"/>
        <v>17410.242061739271</v>
      </c>
      <c r="AK61" s="23">
        <f t="shared" si="8"/>
        <v>17758.446902974058</v>
      </c>
      <c r="AL61" s="23">
        <f t="shared" si="8"/>
        <v>18113.615841033537</v>
      </c>
      <c r="AM61" s="23">
        <f t="shared" si="8"/>
        <v>18475.88815785421</v>
      </c>
      <c r="AN61" s="23">
        <f t="shared" si="8"/>
        <v>18845.405921011294</v>
      </c>
      <c r="AO61" s="23">
        <f t="shared" si="8"/>
        <v>19222.31403943152</v>
      </c>
      <c r="AP61" s="23">
        <f t="shared" si="8"/>
        <v>19606.76032022015</v>
      </c>
      <c r="AQ61" s="23">
        <f t="shared" si="8"/>
        <v>19998.895526624554</v>
      </c>
      <c r="AR61" s="23">
        <f t="shared" si="8"/>
        <v>20398.873437157046</v>
      </c>
      <c r="AS61" s="23">
        <f t="shared" si="8"/>
        <v>20806.850905900188</v>
      </c>
      <c r="AT61" s="23">
        <f t="shared" si="8"/>
        <v>21222.987924018191</v>
      </c>
      <c r="AU61" s="23">
        <f t="shared" si="8"/>
        <v>21647.447682498554</v>
      </c>
      <c r="AV61" s="23">
        <f t="shared" si="8"/>
        <v>22080.396636148525</v>
      </c>
      <c r="AW61" s="23">
        <f t="shared" si="8"/>
        <v>22522.004568871496</v>
      </c>
      <c r="AX61" s="23">
        <f t="shared" si="8"/>
        <v>22972.444660248926</v>
      </c>
      <c r="AY61" s="23">
        <f t="shared" si="8"/>
        <v>23431.893553453905</v>
      </c>
      <c r="AZ61" s="21">
        <f t="shared" si="8"/>
        <v>23900.531424522982</v>
      </c>
      <c r="BA61" s="21">
        <f t="shared" si="8"/>
        <v>24378.542053013443</v>
      </c>
    </row>
    <row r="62" spans="2:55" x14ac:dyDescent="0.35">
      <c r="B62" s="119" t="s">
        <v>8</v>
      </c>
      <c r="C62" s="74" t="s">
        <v>67</v>
      </c>
      <c r="D62" s="120">
        <f t="shared" ref="D62:AI62" si="9">D61/(1+$C$41)^(D59-1)</f>
        <v>0</v>
      </c>
      <c r="E62" s="64">
        <f t="shared" si="9"/>
        <v>0</v>
      </c>
      <c r="F62" s="64">
        <f t="shared" si="9"/>
        <v>0</v>
      </c>
      <c r="G62" s="64">
        <f t="shared" si="9"/>
        <v>0</v>
      </c>
      <c r="H62" s="21">
        <f t="shared" si="9"/>
        <v>8548.0419102972573</v>
      </c>
      <c r="I62" s="21">
        <f t="shared" si="9"/>
        <v>8383.6564889453857</v>
      </c>
      <c r="J62" s="64">
        <f t="shared" si="9"/>
        <v>8222.4323256964362</v>
      </c>
      <c r="K62" s="64">
        <f t="shared" si="9"/>
        <v>8064.3086271253514</v>
      </c>
      <c r="L62" s="64">
        <f t="shared" si="9"/>
        <v>7909.2257689114003</v>
      </c>
      <c r="M62" s="64">
        <f t="shared" si="9"/>
        <v>7757.1252733554111</v>
      </c>
      <c r="N62" s="64">
        <f t="shared" si="9"/>
        <v>7607.9497873293458</v>
      </c>
      <c r="O62" s="64">
        <f t="shared" si="9"/>
        <v>7461.6430606499362</v>
      </c>
      <c r="P62" s="64">
        <f t="shared" si="9"/>
        <v>7318.1499248682048</v>
      </c>
      <c r="Q62" s="64">
        <f t="shared" si="9"/>
        <v>7177.4162724668931</v>
      </c>
      <c r="R62" s="64">
        <f t="shared" si="9"/>
        <v>7039.3890364579147</v>
      </c>
      <c r="S62" s="64">
        <f t="shared" si="9"/>
        <v>6904.016170372186</v>
      </c>
      <c r="T62" s="64">
        <f t="shared" si="9"/>
        <v>6771.2466286342578</v>
      </c>
      <c r="U62" s="64">
        <f t="shared" si="9"/>
        <v>6641.0303473143686</v>
      </c>
      <c r="V62" s="64">
        <f t="shared" si="9"/>
        <v>6513.3182252506294</v>
      </c>
      <c r="W62" s="64">
        <f t="shared" si="9"/>
        <v>6388.0621055342717</v>
      </c>
      <c r="X62" s="64">
        <f t="shared" si="9"/>
        <v>6265.214757350921</v>
      </c>
      <c r="Y62" s="64">
        <f t="shared" si="9"/>
        <v>6144.7298581710938</v>
      </c>
      <c r="Z62" s="64">
        <f t="shared" si="9"/>
        <v>6026.5619762831884</v>
      </c>
      <c r="AA62" s="64">
        <f t="shared" si="9"/>
        <v>5910.6665536623577</v>
      </c>
      <c r="AB62" s="64">
        <f t="shared" si="9"/>
        <v>5796.9998891688501</v>
      </c>
      <c r="AC62" s="64">
        <f t="shared" si="9"/>
        <v>5685.5191220694487</v>
      </c>
      <c r="AD62" s="64">
        <f t="shared" si="9"/>
        <v>5576.1822158758059</v>
      </c>
      <c r="AE62" s="64">
        <f t="shared" si="9"/>
        <v>5468.947942493578</v>
      </c>
      <c r="AF62" s="64">
        <f t="shared" si="9"/>
        <v>5363.775866676393</v>
      </c>
      <c r="AG62" s="64">
        <f t="shared" si="9"/>
        <v>5260.6263307787704</v>
      </c>
      <c r="AH62" s="64">
        <f t="shared" si="9"/>
        <v>5159.4604398022557</v>
      </c>
      <c r="AI62" s="64">
        <f t="shared" si="9"/>
        <v>5060.2400467291354</v>
      </c>
      <c r="AJ62" s="64">
        <f t="shared" ref="AJ62:BA62" si="10">AJ61/(1+$C$41)^(AJ59-1)</f>
        <v>4962.9277381381899</v>
      </c>
      <c r="AK62" s="64">
        <f t="shared" si="10"/>
        <v>4867.4868200970714</v>
      </c>
      <c r="AL62" s="64">
        <f t="shared" si="10"/>
        <v>4773.8813043259734</v>
      </c>
      <c r="AM62" s="64">
        <f t="shared" si="10"/>
        <v>4682.0758946273963</v>
      </c>
      <c r="AN62" s="64">
        <f t="shared" si="10"/>
        <v>4592.0359735768698</v>
      </c>
      <c r="AO62" s="64">
        <f t="shared" si="10"/>
        <v>4503.7275894696213</v>
      </c>
      <c r="AP62" s="64">
        <f t="shared" si="10"/>
        <v>4417.1174435182829</v>
      </c>
      <c r="AQ62" s="64">
        <f t="shared" si="10"/>
        <v>4332.1728772967781</v>
      </c>
      <c r="AR62" s="64">
        <f t="shared" si="10"/>
        <v>4248.8618604256853</v>
      </c>
      <c r="AS62" s="64">
        <f t="shared" si="10"/>
        <v>4167.1529784944223</v>
      </c>
      <c r="AT62" s="64">
        <f t="shared" si="10"/>
        <v>4087.0154212156835</v>
      </c>
      <c r="AU62" s="64">
        <f t="shared" si="10"/>
        <v>4008.4189708076892</v>
      </c>
      <c r="AV62" s="64">
        <f t="shared" si="10"/>
        <v>3931.3339905998487</v>
      </c>
      <c r="AW62" s="64">
        <f t="shared" si="10"/>
        <v>3855.7314138575439</v>
      </c>
      <c r="AX62" s="64">
        <f t="shared" si="10"/>
        <v>3781.5827328218215</v>
      </c>
      <c r="AY62" s="64">
        <f t="shared" si="10"/>
        <v>3708.8599879598637</v>
      </c>
      <c r="AZ62" s="21">
        <f t="shared" si="10"/>
        <v>3637.5357574221734</v>
      </c>
      <c r="BA62" s="21">
        <f t="shared" si="10"/>
        <v>3567.5831467025164</v>
      </c>
    </row>
    <row r="63" spans="2:55" x14ac:dyDescent="0.35">
      <c r="B63" s="115" t="s">
        <v>43</v>
      </c>
      <c r="C63" s="72" t="s">
        <v>105</v>
      </c>
      <c r="D63" s="99"/>
      <c r="E63" s="21"/>
      <c r="F63" s="21"/>
      <c r="G63" s="21"/>
      <c r="H63" s="21">
        <f>SUM(H62:$BA$62)</f>
        <v>262551.43885362841</v>
      </c>
      <c r="I63" s="21">
        <f>SUM(I62:$BA$62)</f>
        <v>254003.3969433312</v>
      </c>
      <c r="J63" s="23">
        <f>SUM(J62:$BA$62)</f>
        <v>245619.74045438578</v>
      </c>
      <c r="K63" s="23">
        <f>SUM(K62:$BA$62)</f>
        <v>237397.30812868939</v>
      </c>
      <c r="L63" s="23">
        <f>SUM(L62:$BA$62)</f>
        <v>229332.99950156399</v>
      </c>
      <c r="M63" s="23">
        <f>SUM(M62:$BA$62)</f>
        <v>221423.77373265263</v>
      </c>
      <c r="N63" s="23">
        <f>SUM(N62:$BA$62)</f>
        <v>213666.64845929723</v>
      </c>
      <c r="O63" s="23">
        <f>SUM(O62:$BA$62)</f>
        <v>206058.69867196787</v>
      </c>
      <c r="P63" s="23">
        <f>SUM(P62:$BA$62)</f>
        <v>198597.05561131795</v>
      </c>
      <c r="Q63" s="23">
        <f>SUM(Q62:$BA$62)</f>
        <v>191278.9056864497</v>
      </c>
      <c r="R63" s="23">
        <f>SUM(R62:$BA$62)</f>
        <v>184101.48941398281</v>
      </c>
      <c r="S63" s="23">
        <f>SUM(S62:$BA$62)</f>
        <v>177062.10037752494</v>
      </c>
      <c r="T63" s="23">
        <f>SUM(T62:$BA$62)</f>
        <v>170158.08420715274</v>
      </c>
      <c r="U63" s="23">
        <f>SUM(U62:$BA$62)</f>
        <v>163386.83757851852</v>
      </c>
      <c r="V63" s="23">
        <f>SUM(V62:$BA$62)</f>
        <v>156745.80723120415</v>
      </c>
      <c r="W63" s="23">
        <f>SUM(W62:$BA$62)</f>
        <v>150232.48900595351</v>
      </c>
      <c r="X63" s="23">
        <f>SUM(X62:$BA$62)</f>
        <v>143844.42690041926</v>
      </c>
      <c r="Y63" s="23">
        <f>SUM(Y62:$BA$62)</f>
        <v>137579.21214306832</v>
      </c>
      <c r="Z63" s="23">
        <f>SUM(Z62:$BA$62)</f>
        <v>131434.48228489721</v>
      </c>
      <c r="AA63" s="23">
        <f>SUM(AA62:$BA$62)</f>
        <v>125407.92030861402</v>
      </c>
      <c r="AB63" s="23">
        <f>SUM(AB62:$BA$62)</f>
        <v>119497.25375495166</v>
      </c>
      <c r="AC63" s="23">
        <f>SUM(AC62:$BA$62)</f>
        <v>113700.2538657828</v>
      </c>
      <c r="AD63" s="23">
        <f>SUM(AD62:$BA$62)</f>
        <v>108014.73474371337</v>
      </c>
      <c r="AE63" s="23">
        <f>SUM(AE62:$BA$62)</f>
        <v>102438.55252783754</v>
      </c>
      <c r="AF63" s="23">
        <f>SUM(AF62:$BA$62)</f>
        <v>96969.604585343972</v>
      </c>
      <c r="AG63" s="23">
        <f>SUM(AG62:$BA$62)</f>
        <v>91605.828718667573</v>
      </c>
      <c r="AH63" s="23">
        <f>SUM(AH62:$BA$62)</f>
        <v>86345.202387888799</v>
      </c>
      <c r="AI63" s="23">
        <f>SUM(AI62:$BA$62)</f>
        <v>81185.74194808655</v>
      </c>
      <c r="AJ63" s="23">
        <f>SUM(AJ62:$BA$62)</f>
        <v>76125.50190135742</v>
      </c>
      <c r="AK63" s="23">
        <f>SUM(AK62:$BA$62)</f>
        <v>71162.574163219237</v>
      </c>
      <c r="AL63" s="23">
        <f>SUM(AL62:$BA$62)</f>
        <v>66295.08734312217</v>
      </c>
      <c r="AM63" s="23">
        <f>SUM(AM62:$BA$62)</f>
        <v>61521.206038796197</v>
      </c>
      <c r="AN63" s="23">
        <f>SUM(AN62:$BA$62)</f>
        <v>56839.130144168797</v>
      </c>
      <c r="AO63" s="23">
        <f>SUM(AO62:$BA$62)</f>
        <v>52247.094170591925</v>
      </c>
      <c r="AP63" s="23">
        <f>SUM(AP62:$BA$62)</f>
        <v>47743.366581122304</v>
      </c>
      <c r="AQ63" s="23">
        <f>SUM(AQ62:$BA$62)</f>
        <v>43326.249137604027</v>
      </c>
      <c r="AR63" s="23">
        <f>SUM(AR62:$BA$62)</f>
        <v>38994.076260307236</v>
      </c>
      <c r="AS63" s="23">
        <f>SUM(AS62:$BA$62)</f>
        <v>34745.214399881559</v>
      </c>
      <c r="AT63" s="23">
        <f>SUM(AT62:$BA$62)</f>
        <v>30578.061421387141</v>
      </c>
      <c r="AU63" s="23">
        <f>SUM(AU62:$BA$62)</f>
        <v>26491.046000171456</v>
      </c>
      <c r="AV63" s="23">
        <f>SUM(AV62:$BA$62)</f>
        <v>22482.627029363768</v>
      </c>
      <c r="AW63" s="23">
        <f>SUM(AW62:$BA$62)</f>
        <v>18551.293038763921</v>
      </c>
      <c r="AX63" s="23">
        <f>SUM(AX62:$BA$62)</f>
        <v>14695.561624906375</v>
      </c>
      <c r="AY63" s="23">
        <f>SUM(AY62:$BA$62)</f>
        <v>10913.978892084553</v>
      </c>
      <c r="AZ63" s="21">
        <f>SUM(AZ62:$BA$62)</f>
        <v>7205.1189041246898</v>
      </c>
      <c r="BA63" s="21">
        <f>SUM(BA62:$BA$62)</f>
        <v>3567.5831467025164</v>
      </c>
    </row>
    <row r="64" spans="2:55" x14ac:dyDescent="0.35">
      <c r="B64" s="119" t="s">
        <v>104</v>
      </c>
      <c r="C64" s="77" t="s">
        <v>25</v>
      </c>
      <c r="D64" s="99">
        <f>10000*D39/(1+$C$40)^4</f>
        <v>195467.15054145159</v>
      </c>
      <c r="E64" s="21">
        <f>D64*(1+$C$40)</f>
        <v>201331.16505769515</v>
      </c>
      <c r="F64" s="21">
        <f>E64*(1+$C$40)</f>
        <v>207371.10000942601</v>
      </c>
      <c r="G64" s="21">
        <f>F64*(1+$C$40)</f>
        <v>213592.23300970878</v>
      </c>
      <c r="H64" s="21"/>
      <c r="I64" s="21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2:53" x14ac:dyDescent="0.35">
      <c r="B65" s="107" t="s">
        <v>44</v>
      </c>
      <c r="C65" s="72" t="s">
        <v>106</v>
      </c>
      <c r="D65" s="99">
        <f>D64</f>
        <v>195467.15054145159</v>
      </c>
      <c r="E65" s="21">
        <f t="shared" ref="E65:G65" si="11">E64</f>
        <v>201331.16505769515</v>
      </c>
      <c r="F65" s="21">
        <f t="shared" si="11"/>
        <v>207371.10000942601</v>
      </c>
      <c r="G65" s="21">
        <f t="shared" si="11"/>
        <v>213592.23300970878</v>
      </c>
      <c r="H65" s="21">
        <f t="shared" ref="H65:BA65" si="12">H63</f>
        <v>262551.43885362841</v>
      </c>
      <c r="I65" s="21">
        <f t="shared" si="12"/>
        <v>254003.3969433312</v>
      </c>
      <c r="J65" s="21">
        <f t="shared" si="12"/>
        <v>245619.74045438578</v>
      </c>
      <c r="K65" s="21">
        <f t="shared" si="12"/>
        <v>237397.30812868939</v>
      </c>
      <c r="L65" s="21">
        <f t="shared" si="12"/>
        <v>229332.99950156399</v>
      </c>
      <c r="M65" s="21">
        <f t="shared" si="12"/>
        <v>221423.77373265263</v>
      </c>
      <c r="N65" s="21">
        <f t="shared" si="12"/>
        <v>213666.64845929723</v>
      </c>
      <c r="O65" s="21">
        <f t="shared" si="12"/>
        <v>206058.69867196787</v>
      </c>
      <c r="P65" s="21">
        <f t="shared" si="12"/>
        <v>198597.05561131795</v>
      </c>
      <c r="Q65" s="21">
        <f t="shared" si="12"/>
        <v>191278.9056864497</v>
      </c>
      <c r="R65" s="21">
        <f t="shared" si="12"/>
        <v>184101.48941398281</v>
      </c>
      <c r="S65" s="21">
        <f t="shared" si="12"/>
        <v>177062.10037752494</v>
      </c>
      <c r="T65" s="21">
        <f t="shared" si="12"/>
        <v>170158.08420715274</v>
      </c>
      <c r="U65" s="21">
        <f t="shared" si="12"/>
        <v>163386.83757851852</v>
      </c>
      <c r="V65" s="21">
        <f t="shared" si="12"/>
        <v>156745.80723120415</v>
      </c>
      <c r="W65" s="21">
        <f t="shared" si="12"/>
        <v>150232.48900595351</v>
      </c>
      <c r="X65" s="21">
        <f t="shared" si="12"/>
        <v>143844.42690041926</v>
      </c>
      <c r="Y65" s="21">
        <f t="shared" si="12"/>
        <v>137579.21214306832</v>
      </c>
      <c r="Z65" s="21">
        <f t="shared" si="12"/>
        <v>131434.48228489721</v>
      </c>
      <c r="AA65" s="21">
        <f t="shared" si="12"/>
        <v>125407.92030861402</v>
      </c>
      <c r="AB65" s="21">
        <f t="shared" si="12"/>
        <v>119497.25375495166</v>
      </c>
      <c r="AC65" s="21">
        <f t="shared" si="12"/>
        <v>113700.2538657828</v>
      </c>
      <c r="AD65" s="21">
        <f t="shared" si="12"/>
        <v>108014.73474371337</v>
      </c>
      <c r="AE65" s="21">
        <f t="shared" si="12"/>
        <v>102438.55252783754</v>
      </c>
      <c r="AF65" s="21">
        <f t="shared" si="12"/>
        <v>96969.604585343972</v>
      </c>
      <c r="AG65" s="21">
        <f t="shared" si="12"/>
        <v>91605.828718667573</v>
      </c>
      <c r="AH65" s="21">
        <f t="shared" si="12"/>
        <v>86345.202387888799</v>
      </c>
      <c r="AI65" s="21">
        <f t="shared" si="12"/>
        <v>81185.74194808655</v>
      </c>
      <c r="AJ65" s="21">
        <f t="shared" si="12"/>
        <v>76125.50190135742</v>
      </c>
      <c r="AK65" s="21">
        <f t="shared" si="12"/>
        <v>71162.574163219237</v>
      </c>
      <c r="AL65" s="21">
        <f t="shared" si="12"/>
        <v>66295.08734312217</v>
      </c>
      <c r="AM65" s="21">
        <f t="shared" si="12"/>
        <v>61521.206038796197</v>
      </c>
      <c r="AN65" s="21">
        <f t="shared" si="12"/>
        <v>56839.130144168797</v>
      </c>
      <c r="AO65" s="21">
        <f t="shared" si="12"/>
        <v>52247.094170591925</v>
      </c>
      <c r="AP65" s="21">
        <f t="shared" si="12"/>
        <v>47743.366581122304</v>
      </c>
      <c r="AQ65" s="21">
        <f t="shared" si="12"/>
        <v>43326.249137604027</v>
      </c>
      <c r="AR65" s="21">
        <f t="shared" si="12"/>
        <v>38994.076260307236</v>
      </c>
      <c r="AS65" s="21">
        <f t="shared" si="12"/>
        <v>34745.214399881559</v>
      </c>
      <c r="AT65" s="21">
        <f t="shared" si="12"/>
        <v>30578.061421387141</v>
      </c>
      <c r="AU65" s="21">
        <f t="shared" si="12"/>
        <v>26491.046000171456</v>
      </c>
      <c r="AV65" s="21">
        <f t="shared" si="12"/>
        <v>22482.627029363768</v>
      </c>
      <c r="AW65" s="21">
        <f t="shared" si="12"/>
        <v>18551.293038763921</v>
      </c>
      <c r="AX65" s="21">
        <f t="shared" si="12"/>
        <v>14695.561624906375</v>
      </c>
      <c r="AY65" s="21">
        <f t="shared" si="12"/>
        <v>10913.978892084553</v>
      </c>
      <c r="AZ65" s="21">
        <f t="shared" si="12"/>
        <v>7205.1189041246898</v>
      </c>
      <c r="BA65" s="21">
        <f t="shared" si="12"/>
        <v>3567.5831467025164</v>
      </c>
    </row>
    <row r="66" spans="2:53" x14ac:dyDescent="0.35">
      <c r="B66" s="107" t="s">
        <v>23</v>
      </c>
      <c r="C66" s="109" t="s">
        <v>96</v>
      </c>
      <c r="D66" s="88">
        <v>1</v>
      </c>
      <c r="E66" s="65">
        <f>D66*VLOOKUP($C38+E59-1,MT!$A$2:$C$104,3)/VLOOKUP($C38+D59-1,MT!$A$2:$C$104,3)*(1-$C$44)</f>
        <v>0.96632169867437112</v>
      </c>
      <c r="F66" s="65">
        <f>E66*VLOOKUP($C38+F59-1,MT!$A$2:$C$104,3)/VLOOKUP($C38+E59-1,MT!$A$2:$C$104,3)*(1-$C$44)</f>
        <v>0.93322440516655336</v>
      </c>
      <c r="G66" s="65">
        <f>F66*VLOOKUP($C38+G59-1,MT!$A$2:$C$104,3)/VLOOKUP($C38+F59-1,MT!$A$2:$C$104,3)*(1-$C$44)</f>
        <v>0.90122387086803202</v>
      </c>
      <c r="H66" s="65">
        <f>G66*VLOOKUP($C38+H59-1,MT!$A$2:$C$104,3)/VLOOKUP($C38+G59-1,MT!$A$2:$C$104,3)</f>
        <v>0.89710373549031275</v>
      </c>
      <c r="I66" s="65">
        <f>H66*VLOOKUP($C38+I59-1,MT!$A$2:$C$104,3)/VLOOKUP($C38+H59-1,MT!$A$2:$C$104,3)</f>
        <v>0.89240193394162137</v>
      </c>
      <c r="J66" s="65">
        <f>I66*VLOOKUP($C38+J59-1,MT!$A$2:$C$104,3)/VLOOKUP($C38+I59-1,MT!$A$2:$C$104,3)</f>
        <v>0.88736082712652953</v>
      </c>
      <c r="K66" s="65">
        <f>J66*VLOOKUP($C38+K59-1,MT!$A$2:$C$104,3)/VLOOKUP($C38+J59-1,MT!$A$2:$C$104,3)</f>
        <v>0.8818349985022943</v>
      </c>
      <c r="L66" s="65">
        <f>K66*VLOOKUP($C38+L59-1,MT!$A$2:$C$104,3)/VLOOKUP($C38+K59-1,MT!$A$2:$C$104,3)</f>
        <v>0.87618314220768179</v>
      </c>
      <c r="M66" s="65">
        <f>L66*VLOOKUP($C38+M59-1,MT!$A$2:$C$104,3)/VLOOKUP($C38+L59-1,MT!$A$2:$C$104,3)</f>
        <v>0.87017259177430306</v>
      </c>
      <c r="N66" s="65">
        <f>M66*VLOOKUP($C38+N59-1,MT!$A$2:$C$104,3)/VLOOKUP($C38+M59-1,MT!$A$2:$C$104,3)</f>
        <v>0.86352220855285511</v>
      </c>
      <c r="O66" s="65">
        <f>N66*VLOOKUP($C38+O59-1,MT!$A$2:$C$104,3)/VLOOKUP($C38+N59-1,MT!$A$2:$C$104,3)</f>
        <v>0.8563580202137151</v>
      </c>
      <c r="P66" s="65">
        <f>O66*VLOOKUP($C38+P59-1,MT!$A$2:$C$104,3)/VLOOKUP($C38+O59-1,MT!$A$2:$C$104,3)</f>
        <v>0.8487963599910775</v>
      </c>
      <c r="Q66" s="65">
        <f>P66*VLOOKUP($C38+Q59-1,MT!$A$2:$C$104,3)/VLOOKUP($C38+P59-1,MT!$A$2:$C$104,3)</f>
        <v>0.8405754781080047</v>
      </c>
      <c r="R66" s="65">
        <f>Q66*VLOOKUP($C38+R59-1,MT!$A$2:$C$104,3)/VLOOKUP($C38+Q59-1,MT!$A$2:$C$104,3)</f>
        <v>0.83176323561777699</v>
      </c>
      <c r="S66" s="65">
        <f>R66*VLOOKUP($C38+S59-1,MT!$A$2:$C$104,3)/VLOOKUP($C38+R59-1,MT!$A$2:$C$104,3)</f>
        <v>0.82219482710528546</v>
      </c>
      <c r="T66" s="65">
        <f>S66*VLOOKUP($C38+T59-1,MT!$A$2:$C$104,3)/VLOOKUP($C38+S59-1,MT!$A$2:$C$104,3)</f>
        <v>0.81201566911327328</v>
      </c>
      <c r="U66" s="65">
        <f>T66*VLOOKUP($C38+U59-1,MT!$A$2:$C$104,3)/VLOOKUP($C38+T59-1,MT!$A$2:$C$104,3)</f>
        <v>0.80061501216221953</v>
      </c>
      <c r="V66" s="65">
        <f>U66*VLOOKUP($C38+V59-1,MT!$A$2:$C$104,3)/VLOOKUP($C38+U59-1,MT!$A$2:$C$104,3)</f>
        <v>0.78870055009347373</v>
      </c>
      <c r="W66" s="65">
        <f>V66*VLOOKUP($C38+W59-1,MT!$A$2:$C$104,3)/VLOOKUP($C38+V59-1,MT!$A$2:$C$104,3)</f>
        <v>0.77547733914004069</v>
      </c>
      <c r="X66" s="65">
        <f>W66*VLOOKUP($C38+X59-1,MT!$A$2:$C$104,3)/VLOOKUP($C38+W59-1,MT!$A$2:$C$104,3)</f>
        <v>0.76018921327965661</v>
      </c>
      <c r="Y66" s="65">
        <f>X66*VLOOKUP($C38+Y59-1,MT!$A$2:$C$104,3)/VLOOKUP($C38+X59-1,MT!$A$2:$C$104,3)</f>
        <v>0.74569603118626782</v>
      </c>
      <c r="Z66" s="65">
        <f>Y66*VLOOKUP($C38+Z59-1,MT!$A$2:$C$104,3)/VLOOKUP($C38+Y59-1,MT!$A$2:$C$104,3)</f>
        <v>0.72765468544994905</v>
      </c>
      <c r="AA66" s="65">
        <f>Z66*VLOOKUP($C38+AA59-1,MT!$A$2:$C$104,3)/VLOOKUP($C38+Z59-1,MT!$A$2:$C$104,3)</f>
        <v>0.71076697761939167</v>
      </c>
      <c r="AB66" s="65">
        <f>AA66*VLOOKUP($C38+AB59-1,MT!$A$2:$C$104,3)/VLOOKUP($C38+AA59-1,MT!$A$2:$C$104,3)</f>
        <v>0.69193068811607761</v>
      </c>
      <c r="AC66" s="65">
        <f>AB66*VLOOKUP($C38+AC59-1,MT!$A$2:$C$104,3)/VLOOKUP($C38+AB59-1,MT!$A$2:$C$104,3)</f>
        <v>0.67123306686565265</v>
      </c>
      <c r="AD66" s="65">
        <f>AC66*VLOOKUP($C38+AD59-1,MT!$A$2:$C$104,3)/VLOOKUP($C38+AC59-1,MT!$A$2:$C$104,3)</f>
        <v>0.6513788615631374</v>
      </c>
      <c r="AE66" s="65">
        <f>AD66*VLOOKUP($C38+AE59-1,MT!$A$2:$C$104,3)/VLOOKUP($C38+AD59-1,MT!$A$2:$C$104,3)</f>
        <v>0.62497121740100281</v>
      </c>
      <c r="AF66" s="65">
        <f>AE66*VLOOKUP($C38+AF59-1,MT!$A$2:$C$104,3)/VLOOKUP($C38+AE59-1,MT!$A$2:$C$104,3)</f>
        <v>0.59989171099592131</v>
      </c>
      <c r="AG66" s="65">
        <f>AF66*VLOOKUP($C38+AG59-1,MT!$A$2:$C$104,3)/VLOOKUP($C38+AF59-1,MT!$A$2:$C$104,3)</f>
        <v>0.57207837358727076</v>
      </c>
      <c r="AH66" s="65">
        <f>AG66*VLOOKUP($C38+AH59-1,MT!$A$2:$C$104,3)/VLOOKUP($C38+AG59-1,MT!$A$2:$C$104,3)</f>
        <v>0.54058115042913002</v>
      </c>
      <c r="AI66" s="65">
        <f>AH66*VLOOKUP($C38+AI59-1,MT!$A$2:$C$104,3)/VLOOKUP($C38+AH59-1,MT!$A$2:$C$104,3)</f>
        <v>0.50926812155846379</v>
      </c>
      <c r="AJ66" s="65">
        <f>AI66*VLOOKUP($C38+AJ59-1,MT!$A$2:$C$104,3)/VLOOKUP($C38+AI59-1,MT!$A$2:$C$104,3)</f>
        <v>0.47453295671524492</v>
      </c>
      <c r="AK66" s="65">
        <f>AJ66*VLOOKUP($C38+AK59-1,MT!$A$2:$C$104,3)/VLOOKUP($C38+AJ59-1,MT!$A$2:$C$104,3)</f>
        <v>0.43840179306169291</v>
      </c>
      <c r="AL66" s="65">
        <f>AK66*VLOOKUP($C38+AL59-1,MT!$A$2:$C$104,3)/VLOOKUP($C38+AK59-1,MT!$A$2:$C$104,3)</f>
        <v>0.40084554728925914</v>
      </c>
      <c r="AM66" s="65">
        <f>AL66*VLOOKUP($C38+AM59-1,MT!$A$2:$C$104,3)/VLOOKUP($C38+AL59-1,MT!$A$2:$C$104,3)</f>
        <v>0.36377402332596886</v>
      </c>
      <c r="AN66" s="65">
        <f>AM66*VLOOKUP($C38+AN59-1,MT!$A$2:$C$104,3)/VLOOKUP($C38+AM59-1,MT!$A$2:$C$104,3)</f>
        <v>0.32519016731815104</v>
      </c>
      <c r="AO66" s="65">
        <f>AN66*VLOOKUP($C38+AO59-1,MT!$A$2:$C$104,3)/VLOOKUP($C38+AN59-1,MT!$A$2:$C$104,3)</f>
        <v>0.28572411761769212</v>
      </c>
      <c r="AP66" s="65">
        <f>AO66*VLOOKUP($C38+AP59-1,MT!$A$2:$C$104,3)/VLOOKUP($C38+AO59-1,MT!$A$2:$C$104,3)</f>
        <v>0.24906945441026518</v>
      </c>
      <c r="AQ66" s="65">
        <f>AP66*VLOOKUP($C38+AQ59-1,MT!$A$2:$C$104,3)/VLOOKUP($C38+AP59-1,MT!$A$2:$C$104,3)</f>
        <v>0.21339392925730799</v>
      </c>
      <c r="AR66" s="65">
        <f>AQ66*VLOOKUP($C38+AR59-1,MT!$A$2:$C$104,3)/VLOOKUP($C38+AQ59-1,MT!$A$2:$C$104,3)</f>
        <v>0.17892051419102656</v>
      </c>
      <c r="AS66" s="65">
        <f>AR66*VLOOKUP($C38+AS59-1,MT!$A$2:$C$104,3)/VLOOKUP($C38+AR59-1,MT!$A$2:$C$104,3)</f>
        <v>0.14697734696847387</v>
      </c>
      <c r="AT66" s="65">
        <f>AS66*VLOOKUP($C38+AT59-1,MT!$A$2:$C$104,3)/VLOOKUP($C38+AS59-1,MT!$A$2:$C$104,3)</f>
        <v>0.1189410375276173</v>
      </c>
      <c r="AU66" s="65">
        <f>AT66*VLOOKUP($C38+AU59-1,MT!$A$2:$C$104,3)/VLOOKUP($C38+AT59-1,MT!$A$2:$C$104,3)</f>
        <v>9.5209057751954471E-2</v>
      </c>
      <c r="AV66" s="65">
        <f>AU66*VLOOKUP($C38+AV59-1,MT!$A$2:$C$104,3)/VLOOKUP($C38+AU59-1,MT!$A$2:$C$104,3)</f>
        <v>7.5888046439496953E-2</v>
      </c>
      <c r="AW66" s="65">
        <f>AV66*VLOOKUP($C38+AW59-1,MT!$A$2:$C$104,3)/VLOOKUP($C38+AV59-1,MT!$A$2:$C$104,3)</f>
        <v>5.9145755151682543E-2</v>
      </c>
      <c r="AX66" s="65">
        <f>AW66*VLOOKUP($C38+AX59-1,MT!$A$2:$C$104,3)/VLOOKUP($C38+AW59-1,MT!$A$2:$C$104,3)</f>
        <v>4.6223071719918435E-2</v>
      </c>
      <c r="AY66" s="65">
        <f>AX66*VLOOKUP($C38+AY59-1,MT!$A$2:$C$104,3)/VLOOKUP($C38+AX59-1,MT!$A$2:$C$104,3)</f>
        <v>3.5869413876614555E-2</v>
      </c>
      <c r="AZ66" s="65">
        <f>AY66*VLOOKUP($C38+AZ59-1,MT!$A$2:$C$104,3)/VLOOKUP($C38+AY59-1,MT!$A$2:$C$104,3)</f>
        <v>2.9209336218983688E-2</v>
      </c>
      <c r="BA66" s="65">
        <f>AZ66*VLOOKUP($C38+BA59-1,MT!$A$2:$C$104,3)/VLOOKUP($C38+AZ59-1,MT!$A$2:$C$104,3)</f>
        <v>2.3499313307273968E-2</v>
      </c>
    </row>
    <row r="67" spans="2:53" x14ac:dyDescent="0.35">
      <c r="B67" s="107" t="s">
        <v>92</v>
      </c>
      <c r="C67" s="110" t="s">
        <v>97</v>
      </c>
      <c r="D67" s="99">
        <f>D65*D66</f>
        <v>195467.15054145159</v>
      </c>
      <c r="E67" s="21">
        <f>E65*E66</f>
        <v>194550.67341464217</v>
      </c>
      <c r="F67" s="21">
        <f t="shared" ref="F67:BA67" si="13">F65*F66</f>
        <v>193523.77145503042</v>
      </c>
      <c r="G67" s="21">
        <f t="shared" si="13"/>
        <v>192494.41902035641</v>
      </c>
      <c r="H67" s="21">
        <f t="shared" si="13"/>
        <v>235535.87655394649</v>
      </c>
      <c r="I67" s="21">
        <f t="shared" si="13"/>
        <v>226673.12265997007</v>
      </c>
      <c r="J67" s="66">
        <f t="shared" si="13"/>
        <v>217953.33604820727</v>
      </c>
      <c r="K67" s="66">
        <f t="shared" si="13"/>
        <v>209345.2548581115</v>
      </c>
      <c r="L67" s="66">
        <f t="shared" si="13"/>
        <v>200937.70811519306</v>
      </c>
      <c r="M67" s="66">
        <f t="shared" si="13"/>
        <v>192676.89906938918</v>
      </c>
      <c r="N67" s="66">
        <f t="shared" si="13"/>
        <v>184505.89617165882</v>
      </c>
      <c r="O67" s="66">
        <f t="shared" si="13"/>
        <v>176460.01924254087</v>
      </c>
      <c r="P67" s="66">
        <f t="shared" si="13"/>
        <v>168568.45790783226</v>
      </c>
      <c r="Q67" s="66">
        <f t="shared" si="13"/>
        <v>160784.3575993634</v>
      </c>
      <c r="R67" s="66">
        <f t="shared" si="13"/>
        <v>153128.85051702627</v>
      </c>
      <c r="S67" s="66">
        <f t="shared" si="13"/>
        <v>145579.54300679782</v>
      </c>
      <c r="T67" s="66">
        <f t="shared" si="13"/>
        <v>138171.03060250383</v>
      </c>
      <c r="U67" s="66">
        <f t="shared" si="13"/>
        <v>130809.95495507219</v>
      </c>
      <c r="V67" s="66">
        <f t="shared" si="13"/>
        <v>123625.50438809631</v>
      </c>
      <c r="W67" s="66">
        <f t="shared" si="13"/>
        <v>116501.89082672224</v>
      </c>
      <c r="X67" s="66">
        <f t="shared" si="13"/>
        <v>109348.98172009279</v>
      </c>
      <c r="Y67" s="66">
        <f t="shared" si="13"/>
        <v>102592.27246881963</v>
      </c>
      <c r="Z67" s="66">
        <f t="shared" si="13"/>
        <v>95638.916864293773</v>
      </c>
      <c r="AA67" s="66">
        <f t="shared" si="13"/>
        <v>89135.808487287111</v>
      </c>
      <c r="AB67" s="66">
        <f t="shared" si="13"/>
        <v>82683.817018645233</v>
      </c>
      <c r="AC67" s="66">
        <f t="shared" si="13"/>
        <v>76319.370105732669</v>
      </c>
      <c r="AD67" s="66">
        <f t="shared" si="13"/>
        <v>70358.514949404285</v>
      </c>
      <c r="AE67" s="66">
        <f t="shared" si="13"/>
        <v>64021.146882119203</v>
      </c>
      <c r="AF67" s="66">
        <f t="shared" si="13"/>
        <v>58171.262009299935</v>
      </c>
      <c r="AG67" s="66">
        <f t="shared" si="13"/>
        <v>52405.713504489446</v>
      </c>
      <c r="AH67" s="66">
        <f t="shared" si="13"/>
        <v>46676.588840880991</v>
      </c>
      <c r="AI67" s="66">
        <f t="shared" si="13"/>
        <v>41345.310299232216</v>
      </c>
      <c r="AJ67" s="66">
        <f t="shared" si="13"/>
        <v>36124.059498683135</v>
      </c>
      <c r="AK67" s="66">
        <f t="shared" si="13"/>
        <v>31197.800112041015</v>
      </c>
      <c r="AL67" s="66">
        <f t="shared" si="13"/>
        <v>26574.090568643041</v>
      </c>
      <c r="AM67" s="66">
        <f t="shared" si="13"/>
        <v>22379.816640598783</v>
      </c>
      <c r="AN67" s="66">
        <f t="shared" si="13"/>
        <v>18483.526241800413</v>
      </c>
      <c r="AO67" s="66">
        <f t="shared" si="13"/>
        <v>14928.254879980843</v>
      </c>
      <c r="AP67" s="66">
        <f t="shared" si="13"/>
        <v>11891.41426606942</v>
      </c>
      <c r="AQ67" s="66">
        <f t="shared" si="13"/>
        <v>9245.5585434543755</v>
      </c>
      <c r="AR67" s="66">
        <f t="shared" si="13"/>
        <v>6976.8401748982724</v>
      </c>
      <c r="AS67" s="66">
        <f t="shared" si="13"/>
        <v>5106.7594323454059</v>
      </c>
      <c r="AT67" s="66">
        <f t="shared" si="13"/>
        <v>3636.9863510429946</v>
      </c>
      <c r="AU67" s="66">
        <f t="shared" si="13"/>
        <v>2522.1875285400065</v>
      </c>
      <c r="AV67" s="66">
        <f t="shared" si="13"/>
        <v>1706.1626440862472</v>
      </c>
      <c r="AW67" s="66">
        <f t="shared" si="13"/>
        <v>1097.2302358178435</v>
      </c>
      <c r="AX67" s="66">
        <f t="shared" si="13"/>
        <v>679.27399895252847</v>
      </c>
      <c r="AY67" s="66">
        <f t="shared" si="13"/>
        <v>391.47802592081604</v>
      </c>
      <c r="AZ67" s="21">
        <f t="shared" si="13"/>
        <v>210.45674056833337</v>
      </c>
      <c r="BA67" s="21">
        <f t="shared" si="13"/>
        <v>83.835754114112774</v>
      </c>
    </row>
    <row r="68" spans="2:53" x14ac:dyDescent="0.35">
      <c r="B68" s="107" t="s">
        <v>75</v>
      </c>
      <c r="C68" s="72" t="s">
        <v>26</v>
      </c>
      <c r="D68" s="99">
        <f>SUM(D67:$BA$67)</f>
        <v>4639227.1517417692</v>
      </c>
      <c r="E68" s="21">
        <f>SUM(E67:$BA$67)</f>
        <v>4443760.0012003165</v>
      </c>
      <c r="F68" s="21">
        <f>SUM(F67:$BA$67)</f>
        <v>4249209.3277856736</v>
      </c>
      <c r="G68" s="21">
        <f>SUM(G67:$BA$67)</f>
        <v>4055685.5563306422</v>
      </c>
      <c r="H68" s="21">
        <f>SUM(H67:$BA$67)</f>
        <v>3863191.1373102865</v>
      </c>
      <c r="I68" s="21">
        <f>SUM(I67:$BA$67)</f>
        <v>3627655.2607563403</v>
      </c>
      <c r="J68" s="66">
        <f>SUM(J67:$BA$67)</f>
        <v>3400982.1380963703</v>
      </c>
      <c r="K68" s="66">
        <f>SUM(K67:$BA$67)</f>
        <v>3183028.802048163</v>
      </c>
      <c r="L68" s="66">
        <f>SUM(L67:$BA$67)</f>
        <v>2973683.5471900511</v>
      </c>
      <c r="M68" s="66">
        <f>SUM(M67:$BA$67)</f>
        <v>2772745.839074858</v>
      </c>
      <c r="N68" s="66">
        <f>SUM(N67:$BA$67)</f>
        <v>2580068.9400054687</v>
      </c>
      <c r="O68" s="66">
        <f>SUM(O67:$BA$67)</f>
        <v>2395563.0438338094</v>
      </c>
      <c r="P68" s="66">
        <f>SUM(P67:$BA$67)</f>
        <v>2219103.0245912685</v>
      </c>
      <c r="Q68" s="66">
        <f>SUM(Q67:$BA$67)</f>
        <v>2050534.5666834363</v>
      </c>
      <c r="R68" s="66">
        <f>SUM(R67:$BA$67)</f>
        <v>1889750.2090840731</v>
      </c>
      <c r="S68" s="66">
        <f>SUM(S67:$BA$67)</f>
        <v>1736621.3585670469</v>
      </c>
      <c r="T68" s="66">
        <f>SUM(T67:$BA$67)</f>
        <v>1591041.8155602491</v>
      </c>
      <c r="U68" s="66">
        <f>SUM(U67:$BA$67)</f>
        <v>1452870.7849577453</v>
      </c>
      <c r="V68" s="66">
        <f>SUM(V67:$BA$67)</f>
        <v>1322060.8300026732</v>
      </c>
      <c r="W68" s="66">
        <f>SUM(W67:$BA$67)</f>
        <v>1198435.3256145772</v>
      </c>
      <c r="X68" s="66">
        <f>SUM(X67:$BA$67)</f>
        <v>1081933.434787855</v>
      </c>
      <c r="Y68" s="66">
        <f>SUM(Y67:$BA$67)</f>
        <v>972584.45306776208</v>
      </c>
      <c r="Z68" s="66">
        <f>SUM(Z67:$BA$67)</f>
        <v>869992.18059894233</v>
      </c>
      <c r="AA68" s="66">
        <f>SUM(AA67:$BA$67)</f>
        <v>774353.26373464859</v>
      </c>
      <c r="AB68" s="66">
        <f>SUM(AB67:$BA$67)</f>
        <v>685217.45524736156</v>
      </c>
      <c r="AC68" s="66">
        <f>SUM(AC67:$BA$67)</f>
        <v>602533.63822871621</v>
      </c>
      <c r="AD68" s="66">
        <f>SUM(AD67:$BA$67)</f>
        <v>526214.26812298351</v>
      </c>
      <c r="AE68" s="66">
        <f>SUM(AE67:$BA$67)</f>
        <v>455855.75317357929</v>
      </c>
      <c r="AF68" s="66">
        <f>SUM(AF67:$BA$67)</f>
        <v>391834.60629146016</v>
      </c>
      <c r="AG68" s="66">
        <f>SUM(AG67:$BA$67)</f>
        <v>333663.34428216022</v>
      </c>
      <c r="AH68" s="66">
        <f>SUM(AH67:$BA$67)</f>
        <v>281257.63077767071</v>
      </c>
      <c r="AI68" s="66">
        <f>SUM(AI67:$BA$67)</f>
        <v>234581.04193678978</v>
      </c>
      <c r="AJ68" s="66">
        <f>SUM(AJ67:$BA$67)</f>
        <v>193235.73163755753</v>
      </c>
      <c r="AK68" s="66">
        <f>SUM(AK67:$BA$67)</f>
        <v>157111.67213887445</v>
      </c>
      <c r="AL68" s="66">
        <f>SUM(AL67:$BA$67)</f>
        <v>125913.87202683344</v>
      </c>
      <c r="AM68" s="66">
        <f>SUM(AM67:$BA$67)</f>
        <v>99339.781458190409</v>
      </c>
      <c r="AN68" s="66">
        <f>SUM(AN67:$BA$67)</f>
        <v>76959.964817591623</v>
      </c>
      <c r="AO68" s="66">
        <f>SUM(AO67:$BA$67)</f>
        <v>58476.438575791195</v>
      </c>
      <c r="AP68" s="66">
        <f>SUM(AP67:$BA$67)</f>
        <v>43548.183695810352</v>
      </c>
      <c r="AQ68" s="66">
        <f>SUM(AQ67:$BA$67)</f>
        <v>31656.769429740933</v>
      </c>
      <c r="AR68" s="66">
        <f>SUM(AR67:$BA$67)</f>
        <v>22411.210886286561</v>
      </c>
      <c r="AS68" s="66">
        <f>SUM(AS67:$BA$67)</f>
        <v>15434.370711388288</v>
      </c>
      <c r="AT68" s="66">
        <f>SUM(AT67:$BA$67)</f>
        <v>10327.611279042883</v>
      </c>
      <c r="AU68" s="66">
        <f>SUM(AU67:$BA$67)</f>
        <v>6690.6249279998892</v>
      </c>
      <c r="AV68" s="66">
        <f>SUM(AV67:$BA$67)</f>
        <v>4168.4373994598809</v>
      </c>
      <c r="AW68" s="66">
        <f>SUM(AW67:$BA$67)</f>
        <v>2462.274755373634</v>
      </c>
      <c r="AX68" s="66">
        <f>SUM(AX67:$BA$67)</f>
        <v>1365.0445195557904</v>
      </c>
      <c r="AY68" s="66">
        <f>SUM(AY67:$BA$67)</f>
        <v>685.77052060326218</v>
      </c>
      <c r="AZ68" s="21">
        <f>SUM(AZ67:$BA$67)</f>
        <v>294.29249468244615</v>
      </c>
      <c r="BA68" s="21">
        <f>SUM(BA67:$BA$67)</f>
        <v>83.835754114112774</v>
      </c>
    </row>
    <row r="69" spans="2:53" x14ac:dyDescent="0.35">
      <c r="B69" s="107" t="s">
        <v>30</v>
      </c>
      <c r="C69" s="72" t="s">
        <v>27</v>
      </c>
      <c r="D69" s="88">
        <f>D67/D68</f>
        <v>4.2133558920059488E-2</v>
      </c>
      <c r="E69" s="65">
        <f t="shared" ref="E69:BA69" si="14">E67/E68</f>
        <v>4.3780643725604342E-2</v>
      </c>
      <c r="F69" s="65">
        <f t="shared" si="14"/>
        <v>4.5543477980614935E-2</v>
      </c>
      <c r="G69" s="65">
        <f t="shared" si="14"/>
        <v>4.7462855871527328E-2</v>
      </c>
      <c r="H69" s="65">
        <f t="shared" si="14"/>
        <v>6.0969252667611037E-2</v>
      </c>
      <c r="I69" s="65">
        <f t="shared" si="14"/>
        <v>6.2484747410290122E-2</v>
      </c>
      <c r="J69" s="65">
        <f t="shared" si="14"/>
        <v>6.4085410389777039E-2</v>
      </c>
      <c r="K69" s="65">
        <f t="shared" si="14"/>
        <v>6.5769199048216417E-2</v>
      </c>
      <c r="L69" s="65">
        <f t="shared" si="14"/>
        <v>6.7571987713711798E-2</v>
      </c>
      <c r="M69" s="65">
        <f t="shared" si="14"/>
        <v>6.9489563866292514E-2</v>
      </c>
      <c r="N69" s="65">
        <f t="shared" si="14"/>
        <v>7.1512002377451103E-2</v>
      </c>
      <c r="O69" s="65">
        <f t="shared" si="14"/>
        <v>7.366118779330387E-2</v>
      </c>
      <c r="P69" s="65">
        <f t="shared" si="14"/>
        <v>7.5962429882623625E-2</v>
      </c>
      <c r="Q69" s="65">
        <f t="shared" si="14"/>
        <v>7.8410947180187415E-2</v>
      </c>
      <c r="R69" s="65">
        <f t="shared" si="14"/>
        <v>8.1031265286243825E-2</v>
      </c>
      <c r="S69" s="65">
        <f t="shared" si="14"/>
        <v>8.3829179163684306E-2</v>
      </c>
      <c r="T69" s="65">
        <f t="shared" si="14"/>
        <v>8.6843117038913301E-2</v>
      </c>
      <c r="U69" s="65">
        <f t="shared" si="14"/>
        <v>9.0035505090617265E-2</v>
      </c>
      <c r="V69" s="65">
        <f t="shared" si="14"/>
        <v>9.3509694548507521E-2</v>
      </c>
      <c r="W69" s="65">
        <f t="shared" si="14"/>
        <v>9.7211662854629372E-2</v>
      </c>
      <c r="X69" s="65">
        <f t="shared" si="14"/>
        <v>0.10106812323581986</v>
      </c>
      <c r="Y69" s="65">
        <f t="shared" si="14"/>
        <v>0.10548417892679579</v>
      </c>
      <c r="Z69" s="65">
        <f t="shared" si="14"/>
        <v>0.10993077753693324</v>
      </c>
      <c r="AA69" s="65">
        <f t="shared" si="14"/>
        <v>0.1151100055514607</v>
      </c>
      <c r="AB69" s="65">
        <f t="shared" si="14"/>
        <v>0.12066799580987995</v>
      </c>
      <c r="AC69" s="65">
        <f t="shared" si="14"/>
        <v>0.12666408190933656</v>
      </c>
      <c r="AD69" s="65">
        <f t="shared" si="14"/>
        <v>0.13370696921688283</v>
      </c>
      <c r="AE69" s="65">
        <f t="shared" si="14"/>
        <v>0.1404416779571529</v>
      </c>
      <c r="AF69" s="65">
        <f t="shared" si="14"/>
        <v>0.14845871465990457</v>
      </c>
      <c r="AG69" s="65">
        <f t="shared" si="14"/>
        <v>0.15706164432666267</v>
      </c>
      <c r="AH69" s="65">
        <f t="shared" si="14"/>
        <v>0.16595670208776675</v>
      </c>
      <c r="AI69" s="65">
        <f t="shared" si="14"/>
        <v>0.1762517122350114</v>
      </c>
      <c r="AJ69" s="65">
        <f t="shared" si="14"/>
        <v>0.18694295921646212</v>
      </c>
      <c r="AK69" s="65">
        <f t="shared" si="14"/>
        <v>0.19857086165097013</v>
      </c>
      <c r="AL69" s="65">
        <f t="shared" si="14"/>
        <v>0.2110497448841844</v>
      </c>
      <c r="AM69" s="65">
        <f t="shared" si="14"/>
        <v>0.22528554333510267</v>
      </c>
      <c r="AN69" s="65">
        <f t="shared" si="14"/>
        <v>0.24017066906942533</v>
      </c>
      <c r="AO69" s="65">
        <f t="shared" si="14"/>
        <v>0.2552866632025198</v>
      </c>
      <c r="AP69" s="65">
        <f t="shared" si="14"/>
        <v>0.27306338076307551</v>
      </c>
      <c r="AQ69" s="65">
        <f t="shared" si="14"/>
        <v>0.2920562871702363</v>
      </c>
      <c r="AR69" s="65">
        <f t="shared" si="14"/>
        <v>0.31131027280491153</v>
      </c>
      <c r="AS69" s="65">
        <f t="shared" si="14"/>
        <v>0.33086929994349373</v>
      </c>
      <c r="AT69" s="65">
        <f t="shared" si="14"/>
        <v>0.3521614294704607</v>
      </c>
      <c r="AU69" s="65">
        <f t="shared" si="14"/>
        <v>0.37697338524908092</v>
      </c>
      <c r="AV69" s="65">
        <f t="shared" si="14"/>
        <v>0.40930508979391672</v>
      </c>
      <c r="AW69" s="65">
        <f t="shared" si="14"/>
        <v>0.44561649077677606</v>
      </c>
      <c r="AX69" s="65">
        <f t="shared" si="14"/>
        <v>0.49762039935047409</v>
      </c>
      <c r="AY69" s="65">
        <f t="shared" si="14"/>
        <v>0.57085863880010268</v>
      </c>
      <c r="AZ69" s="65">
        <f t="shared" si="14"/>
        <v>0.71512778739201266</v>
      </c>
      <c r="BA69" s="65">
        <f t="shared" si="14"/>
        <v>1</v>
      </c>
    </row>
    <row r="70" spans="2:53" x14ac:dyDescent="0.35">
      <c r="B70" s="118" t="s">
        <v>34</v>
      </c>
      <c r="C70" s="72" t="s">
        <v>28</v>
      </c>
      <c r="D70" s="99">
        <f>C45</f>
        <v>500</v>
      </c>
      <c r="E70" s="21">
        <f>D72</f>
        <v>478.93322053997025</v>
      </c>
      <c r="F70" s="21">
        <f t="shared" ref="F70:BA70" si="15">E72</f>
        <v>457.96521584315354</v>
      </c>
      <c r="G70" s="21">
        <f t="shared" si="15"/>
        <v>437.10788711951329</v>
      </c>
      <c r="H70" s="21">
        <f t="shared" si="15"/>
        <v>416.36149847285202</v>
      </c>
      <c r="I70" s="21">
        <f t="shared" si="15"/>
        <v>390.97624907139556</v>
      </c>
      <c r="J70" s="67">
        <f t="shared" si="15"/>
        <v>366.54619690474675</v>
      </c>
      <c r="K70" s="67">
        <f t="shared" si="15"/>
        <v>343.055933449294</v>
      </c>
      <c r="L70" s="67">
        <f t="shared" si="15"/>
        <v>320.49341947759569</v>
      </c>
      <c r="M70" s="67">
        <f t="shared" si="15"/>
        <v>298.8370420743301</v>
      </c>
      <c r="N70" s="67">
        <f t="shared" si="15"/>
        <v>278.070986353492</v>
      </c>
      <c r="O70" s="67">
        <f t="shared" si="15"/>
        <v>258.18557331628091</v>
      </c>
      <c r="P70" s="67">
        <f t="shared" si="15"/>
        <v>239.16731731470853</v>
      </c>
      <c r="Q70" s="67">
        <f t="shared" si="15"/>
        <v>220.99958674297477</v>
      </c>
      <c r="R70" s="67">
        <f t="shared" si="15"/>
        <v>203.67079982002812</v>
      </c>
      <c r="S70" s="67">
        <f t="shared" si="15"/>
        <v>187.16709720874996</v>
      </c>
      <c r="T70" s="67">
        <f t="shared" si="15"/>
        <v>171.47703308329096</v>
      </c>
      <c r="U70" s="67">
        <f t="shared" si="15"/>
        <v>156.58543302975312</v>
      </c>
      <c r="V70" s="67">
        <f t="shared" si="15"/>
        <v>142.48718447708626</v>
      </c>
      <c r="W70" s="67">
        <f t="shared" si="15"/>
        <v>129.1632513795571</v>
      </c>
      <c r="X70" s="67">
        <f t="shared" si="15"/>
        <v>116.60707693323985</v>
      </c>
      <c r="Y70" s="67">
        <f t="shared" si="15"/>
        <v>104.82181851158244</v>
      </c>
      <c r="Z70" s="67">
        <f t="shared" si="15"/>
        <v>93.764775052274558</v>
      </c>
      <c r="AA70" s="67">
        <f t="shared" si="15"/>
        <v>83.457140425202368</v>
      </c>
      <c r="AB70" s="67">
        <f t="shared" si="15"/>
        <v>73.85038852754829</v>
      </c>
      <c r="AC70" s="67">
        <f t="shared" si="15"/>
        <v>64.939010154148093</v>
      </c>
      <c r="AD70" s="67">
        <f t="shared" si="15"/>
        <v>56.713570052871844</v>
      </c>
      <c r="AE70" s="67">
        <f t="shared" si="15"/>
        <v>49.13057048763298</v>
      </c>
      <c r="AF70" s="67">
        <f t="shared" si="15"/>
        <v>42.23059072935763</v>
      </c>
      <c r="AG70" s="67">
        <f t="shared" si="15"/>
        <v>35.961091510348716</v>
      </c>
      <c r="AH70" s="67">
        <f t="shared" si="15"/>
        <v>30.312983345951757</v>
      </c>
      <c r="AI70" s="67">
        <f t="shared" si="15"/>
        <v>25.282340599416205</v>
      </c>
      <c r="AJ70" s="67">
        <f t="shared" si="15"/>
        <v>20.826284779460355</v>
      </c>
      <c r="AK70" s="67">
        <f t="shared" si="15"/>
        <v>16.932957473303272</v>
      </c>
      <c r="AL70" s="67">
        <f t="shared" si="15"/>
        <v>13.570565517530207</v>
      </c>
      <c r="AM70" s="67">
        <f t="shared" si="15"/>
        <v>10.706501127121347</v>
      </c>
      <c r="AN70" s="67">
        <f t="shared" si="15"/>
        <v>8.2944812034799256</v>
      </c>
      <c r="AO70" s="67">
        <f t="shared" si="15"/>
        <v>6.3023901032563794</v>
      </c>
      <c r="AP70" s="67">
        <f t="shared" si="15"/>
        <v>4.6934739635954745</v>
      </c>
      <c r="AQ70" s="67">
        <f t="shared" si="15"/>
        <v>3.4118580955726223</v>
      </c>
      <c r="AR70" s="67">
        <f t="shared" si="15"/>
        <v>2.4154034878279691</v>
      </c>
      <c r="AS70" s="67">
        <f t="shared" si="15"/>
        <v>1.6634635690983093</v>
      </c>
      <c r="AT70" s="67">
        <f t="shared" si="15"/>
        <v>1.1130745425092461</v>
      </c>
      <c r="AU70" s="67">
        <f t="shared" si="15"/>
        <v>0.72109262051201095</v>
      </c>
      <c r="AV70" s="67">
        <f t="shared" si="15"/>
        <v>0.44925989427946733</v>
      </c>
      <c r="AW70" s="67">
        <f t="shared" si="15"/>
        <v>0.26537553291060445</v>
      </c>
      <c r="AX70" s="67">
        <f t="shared" si="15"/>
        <v>0.14711981919696404</v>
      </c>
      <c r="AY70" s="67">
        <f t="shared" si="15"/>
        <v>7.3909996015801255E-2</v>
      </c>
      <c r="AZ70" s="67">
        <f>AY72</f>
        <v>3.1717836296499935E-2</v>
      </c>
      <c r="BA70" s="67">
        <f t="shared" si="15"/>
        <v>9.0355302049218676E-3</v>
      </c>
    </row>
    <row r="71" spans="2:53" x14ac:dyDescent="0.35">
      <c r="B71" s="41" t="s">
        <v>31</v>
      </c>
      <c r="C71" s="72" t="s">
        <v>32</v>
      </c>
      <c r="D71" s="121">
        <f t="shared" ref="D71:AY71" si="16">D69*D70</f>
        <v>21.066779460029743</v>
      </c>
      <c r="E71" s="67">
        <f t="shared" si="16"/>
        <v>20.968004696816728</v>
      </c>
      <c r="F71" s="67">
        <f t="shared" si="16"/>
        <v>20.857328723640229</v>
      </c>
      <c r="G71" s="67">
        <f t="shared" si="16"/>
        <v>20.746388646661295</v>
      </c>
      <c r="H71" s="67">
        <f t="shared" si="16"/>
        <v>25.385249401456463</v>
      </c>
      <c r="I71" s="67">
        <f t="shared" si="16"/>
        <v>24.430052166648828</v>
      </c>
      <c r="J71" s="67">
        <f t="shared" si="16"/>
        <v>23.49026345545272</v>
      </c>
      <c r="K71" s="67">
        <f t="shared" si="16"/>
        <v>22.562513971698301</v>
      </c>
      <c r="L71" s="67">
        <f t="shared" si="16"/>
        <v>21.656377403265576</v>
      </c>
      <c r="M71" s="67">
        <f t="shared" si="16"/>
        <v>20.766055720838104</v>
      </c>
      <c r="N71" s="67">
        <f t="shared" si="16"/>
        <v>19.885413037211094</v>
      </c>
      <c r="O71" s="67">
        <f t="shared" si="16"/>
        <v>19.018256001572393</v>
      </c>
      <c r="P71" s="67">
        <f t="shared" si="16"/>
        <v>18.167730571733742</v>
      </c>
      <c r="Q71" s="67">
        <f t="shared" si="16"/>
        <v>17.328786922946641</v>
      </c>
      <c r="R71" s="67">
        <f t="shared" si="16"/>
        <v>16.503702611278161</v>
      </c>
      <c r="S71" s="67">
        <f t="shared" si="16"/>
        <v>15.690064125459017</v>
      </c>
      <c r="T71" s="67">
        <f t="shared" si="16"/>
        <v>14.891600053537845</v>
      </c>
      <c r="U71" s="67">
        <f t="shared" si="16"/>
        <v>14.098248552666846</v>
      </c>
      <c r="V71" s="67">
        <f t="shared" si="16"/>
        <v>13.323933097529178</v>
      </c>
      <c r="W71" s="67">
        <f t="shared" si="16"/>
        <v>12.556174446317247</v>
      </c>
      <c r="X71" s="67">
        <f t="shared" si="16"/>
        <v>11.785258421657412</v>
      </c>
      <c r="Y71" s="67">
        <f t="shared" si="16"/>
        <v>11.057043459307877</v>
      </c>
      <c r="Z71" s="67">
        <f t="shared" si="16"/>
        <v>10.307634627072183</v>
      </c>
      <c r="AA71" s="67">
        <f t="shared" si="16"/>
        <v>9.60675189765408</v>
      </c>
      <c r="AB71" s="67">
        <f t="shared" si="16"/>
        <v>8.9113783734002041</v>
      </c>
      <c r="AC71" s="67">
        <f t="shared" si="16"/>
        <v>8.2254401012762521</v>
      </c>
      <c r="AD71" s="67">
        <f t="shared" si="16"/>
        <v>7.5829995652388638</v>
      </c>
      <c r="AE71" s="67">
        <f t="shared" si="16"/>
        <v>6.899979758275351</v>
      </c>
      <c r="AF71" s="67">
        <f t="shared" si="16"/>
        <v>6.2694992190089156</v>
      </c>
      <c r="AG71" s="67">
        <f t="shared" si="16"/>
        <v>5.6481081643969588</v>
      </c>
      <c r="AH71" s="67">
        <f t="shared" si="16"/>
        <v>5.030642746535551</v>
      </c>
      <c r="AI71" s="67">
        <f t="shared" si="16"/>
        <v>4.4560558199558509</v>
      </c>
      <c r="AJ71" s="67">
        <f t="shared" si="16"/>
        <v>3.893327306157083</v>
      </c>
      <c r="AK71" s="67">
        <f t="shared" si="16"/>
        <v>3.3623919557730648</v>
      </c>
      <c r="AL71" s="67">
        <f t="shared" si="16"/>
        <v>2.8640643904088603</v>
      </c>
      <c r="AM71" s="67">
        <f t="shared" si="16"/>
        <v>2.4120199236414219</v>
      </c>
      <c r="AN71" s="67">
        <f t="shared" si="16"/>
        <v>1.992091100223546</v>
      </c>
      <c r="AO71" s="67">
        <f t="shared" si="16"/>
        <v>1.6089161396609053</v>
      </c>
      <c r="AP71" s="67">
        <f t="shared" si="16"/>
        <v>1.2816158680228522</v>
      </c>
      <c r="AQ71" s="67">
        <f t="shared" si="16"/>
        <v>0.99645460774465333</v>
      </c>
      <c r="AR71" s="67">
        <f t="shared" si="16"/>
        <v>0.75193991872965982</v>
      </c>
      <c r="AS71" s="67">
        <f t="shared" si="16"/>
        <v>0.55038902658906308</v>
      </c>
      <c r="AT71" s="67">
        <f t="shared" si="16"/>
        <v>0.39198192199723519</v>
      </c>
      <c r="AU71" s="67">
        <f t="shared" si="16"/>
        <v>0.27183272623254362</v>
      </c>
      <c r="AV71" s="67">
        <f t="shared" si="16"/>
        <v>0.18388436136886291</v>
      </c>
      <c r="AW71" s="67">
        <f t="shared" si="16"/>
        <v>0.1182557137136404</v>
      </c>
      <c r="AX71" s="67">
        <f t="shared" si="16"/>
        <v>7.3209823181162786E-2</v>
      </c>
      <c r="AY71" s="67">
        <f t="shared" si="16"/>
        <v>4.219215971930132E-2</v>
      </c>
      <c r="AZ71" s="67">
        <f>AZ69*AZ70</f>
        <v>2.2682306091578067E-2</v>
      </c>
      <c r="BA71" s="67">
        <f>BA69*BA70</f>
        <v>9.0355302049218676E-3</v>
      </c>
    </row>
    <row r="72" spans="2:53" x14ac:dyDescent="0.35">
      <c r="B72" s="41" t="s">
        <v>45</v>
      </c>
      <c r="C72" s="72" t="s">
        <v>33</v>
      </c>
      <c r="D72" s="99">
        <f t="shared" ref="D72:AY72" si="17">D70-D71</f>
        <v>478.93322053997025</v>
      </c>
      <c r="E72" s="21">
        <f t="shared" si="17"/>
        <v>457.96521584315354</v>
      </c>
      <c r="F72" s="21">
        <f t="shared" si="17"/>
        <v>437.10788711951329</v>
      </c>
      <c r="G72" s="21">
        <f t="shared" si="17"/>
        <v>416.36149847285202</v>
      </c>
      <c r="H72" s="21">
        <f t="shared" si="17"/>
        <v>390.97624907139556</v>
      </c>
      <c r="I72" s="21">
        <f t="shared" si="17"/>
        <v>366.54619690474675</v>
      </c>
      <c r="J72" s="67">
        <f t="shared" si="17"/>
        <v>343.055933449294</v>
      </c>
      <c r="K72" s="67">
        <f t="shared" si="17"/>
        <v>320.49341947759569</v>
      </c>
      <c r="L72" s="67">
        <f t="shared" si="17"/>
        <v>298.8370420743301</v>
      </c>
      <c r="M72" s="67">
        <f t="shared" si="17"/>
        <v>278.070986353492</v>
      </c>
      <c r="N72" s="67">
        <f t="shared" si="17"/>
        <v>258.18557331628091</v>
      </c>
      <c r="O72" s="67">
        <f t="shared" si="17"/>
        <v>239.16731731470853</v>
      </c>
      <c r="P72" s="67">
        <f t="shared" si="17"/>
        <v>220.99958674297477</v>
      </c>
      <c r="Q72" s="67">
        <f t="shared" si="17"/>
        <v>203.67079982002812</v>
      </c>
      <c r="R72" s="67">
        <f t="shared" si="17"/>
        <v>187.16709720874996</v>
      </c>
      <c r="S72" s="67">
        <f t="shared" si="17"/>
        <v>171.47703308329096</v>
      </c>
      <c r="T72" s="67">
        <f t="shared" si="17"/>
        <v>156.58543302975312</v>
      </c>
      <c r="U72" s="67">
        <f t="shared" si="17"/>
        <v>142.48718447708626</v>
      </c>
      <c r="V72" s="67">
        <f t="shared" si="17"/>
        <v>129.1632513795571</v>
      </c>
      <c r="W72" s="67">
        <f t="shared" si="17"/>
        <v>116.60707693323985</v>
      </c>
      <c r="X72" s="67">
        <f t="shared" si="17"/>
        <v>104.82181851158244</v>
      </c>
      <c r="Y72" s="67">
        <f t="shared" si="17"/>
        <v>93.764775052274558</v>
      </c>
      <c r="Z72" s="67">
        <f t="shared" si="17"/>
        <v>83.457140425202368</v>
      </c>
      <c r="AA72" s="67">
        <f t="shared" si="17"/>
        <v>73.85038852754829</v>
      </c>
      <c r="AB72" s="67">
        <f t="shared" si="17"/>
        <v>64.939010154148093</v>
      </c>
      <c r="AC72" s="67">
        <f t="shared" si="17"/>
        <v>56.713570052871844</v>
      </c>
      <c r="AD72" s="67">
        <f t="shared" si="17"/>
        <v>49.13057048763298</v>
      </c>
      <c r="AE72" s="67">
        <f t="shared" si="17"/>
        <v>42.23059072935763</v>
      </c>
      <c r="AF72" s="67">
        <f t="shared" si="17"/>
        <v>35.961091510348716</v>
      </c>
      <c r="AG72" s="67">
        <f t="shared" si="17"/>
        <v>30.312983345951757</v>
      </c>
      <c r="AH72" s="67">
        <f t="shared" si="17"/>
        <v>25.282340599416205</v>
      </c>
      <c r="AI72" s="67">
        <f t="shared" si="17"/>
        <v>20.826284779460355</v>
      </c>
      <c r="AJ72" s="67">
        <f t="shared" si="17"/>
        <v>16.932957473303272</v>
      </c>
      <c r="AK72" s="67">
        <f t="shared" si="17"/>
        <v>13.570565517530207</v>
      </c>
      <c r="AL72" s="67">
        <f t="shared" si="17"/>
        <v>10.706501127121347</v>
      </c>
      <c r="AM72" s="67">
        <f t="shared" si="17"/>
        <v>8.2944812034799256</v>
      </c>
      <c r="AN72" s="67">
        <f t="shared" si="17"/>
        <v>6.3023901032563794</v>
      </c>
      <c r="AO72" s="67">
        <f t="shared" si="17"/>
        <v>4.6934739635954745</v>
      </c>
      <c r="AP72" s="67">
        <f t="shared" si="17"/>
        <v>3.4118580955726223</v>
      </c>
      <c r="AQ72" s="67">
        <f t="shared" si="17"/>
        <v>2.4154034878279691</v>
      </c>
      <c r="AR72" s="67">
        <f t="shared" si="17"/>
        <v>1.6634635690983093</v>
      </c>
      <c r="AS72" s="67">
        <f t="shared" si="17"/>
        <v>1.1130745425092461</v>
      </c>
      <c r="AT72" s="67">
        <f t="shared" si="17"/>
        <v>0.72109262051201095</v>
      </c>
      <c r="AU72" s="67">
        <f t="shared" si="17"/>
        <v>0.44925989427946733</v>
      </c>
      <c r="AV72" s="67">
        <f t="shared" si="17"/>
        <v>0.26537553291060445</v>
      </c>
      <c r="AW72" s="67">
        <f t="shared" si="17"/>
        <v>0.14711981919696404</v>
      </c>
      <c r="AX72" s="67">
        <f t="shared" si="17"/>
        <v>7.3909996015801255E-2</v>
      </c>
      <c r="AY72" s="67">
        <f t="shared" si="17"/>
        <v>3.1717836296499935E-2</v>
      </c>
      <c r="AZ72" s="67">
        <f>AZ70-AZ71</f>
        <v>9.0355302049218676E-3</v>
      </c>
      <c r="BA72" s="67">
        <f>BA70-BA71</f>
        <v>0</v>
      </c>
    </row>
  </sheetData>
  <mergeCells count="6">
    <mergeCell ref="D19:AR19"/>
    <mergeCell ref="B58:B59"/>
    <mergeCell ref="C58:C59"/>
    <mergeCell ref="D58:BA58"/>
    <mergeCell ref="B19:B20"/>
    <mergeCell ref="C19:C20"/>
  </mergeCells>
  <pageMargins left="0.7" right="0.7" top="0.75" bottom="0.75" header="0.3" footer="0.3"/>
  <pageSetup paperSize="9" scale="62" orientation="landscape" r:id="rId1"/>
  <rowBreaks count="2" manualBreakCount="2">
    <brk id="35" max="16383" man="1"/>
    <brk id="73" max="16383" man="1"/>
  </rowBreaks>
  <colBreaks count="1" manualBreakCount="1">
    <brk id="5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A8FA6-3670-4C9D-A339-25EBCFA50E69}">
  <dimension ref="A2:BC117"/>
  <sheetViews>
    <sheetView tabSelected="1" topLeftCell="A89" zoomScale="70" zoomScaleNormal="70" workbookViewId="0">
      <selection activeCell="D95" sqref="D95"/>
    </sheetView>
  </sheetViews>
  <sheetFormatPr defaultRowHeight="11.5" x14ac:dyDescent="0.25"/>
  <cols>
    <col min="1" max="1" width="8.54296875" style="20" customWidth="1"/>
    <col min="2" max="2" width="85.453125" style="20" customWidth="1"/>
    <col min="3" max="3" width="34.08984375" style="20" customWidth="1"/>
    <col min="4" max="8" width="10.7265625" style="20" bestFit="1" customWidth="1"/>
    <col min="9" max="9" width="10.7265625" style="20" customWidth="1"/>
    <col min="10" max="10" width="10.54296875" style="20" customWidth="1"/>
    <col min="11" max="11" width="11.7265625" style="20" customWidth="1"/>
    <col min="12" max="12" width="11.54296875" style="20" customWidth="1"/>
    <col min="13" max="13" width="10.81640625" style="20" customWidth="1"/>
    <col min="14" max="14" width="10.453125" style="20" customWidth="1"/>
    <col min="15" max="30" width="13.453125" style="20" customWidth="1"/>
    <col min="31" max="43" width="12.26953125" style="20" customWidth="1"/>
    <col min="44" max="50" width="12.1796875" style="20" customWidth="1"/>
    <col min="51" max="51" width="10.453125" style="20" customWidth="1"/>
    <col min="52" max="52" width="9.26953125" style="20" bestFit="1" customWidth="1"/>
    <col min="53" max="53" width="10.7265625" style="20" bestFit="1" customWidth="1"/>
    <col min="54" max="16384" width="8.7265625" style="20"/>
  </cols>
  <sheetData>
    <row r="2" spans="2:55" ht="27.75" customHeight="1" x14ac:dyDescent="0.25">
      <c r="B2" s="79" t="s">
        <v>60</v>
      </c>
      <c r="C2" s="79"/>
    </row>
    <row r="3" spans="2:55" x14ac:dyDescent="0.25">
      <c r="B3" s="145" t="s">
        <v>63</v>
      </c>
      <c r="C3" s="145"/>
    </row>
    <row r="4" spans="2:55" x14ac:dyDescent="0.25">
      <c r="B4" s="81" t="s">
        <v>62</v>
      </c>
      <c r="C4" s="79"/>
    </row>
    <row r="5" spans="2:55" x14ac:dyDescent="0.25">
      <c r="B5" s="20" t="s">
        <v>64</v>
      </c>
      <c r="C5" s="79"/>
    </row>
    <row r="6" spans="2:55" x14ac:dyDescent="0.25">
      <c r="C6" s="79"/>
    </row>
    <row r="7" spans="2:55" x14ac:dyDescent="0.25">
      <c r="B7" s="19" t="s">
        <v>53</v>
      </c>
      <c r="C7" s="79"/>
    </row>
    <row r="8" spans="2:55" x14ac:dyDescent="0.25">
      <c r="B8" s="85" t="s">
        <v>21</v>
      </c>
      <c r="C8" s="14" t="s">
        <v>36</v>
      </c>
      <c r="D8" s="53"/>
      <c r="E8" s="53"/>
      <c r="F8" s="53"/>
      <c r="G8" s="53"/>
      <c r="H8" s="53"/>
      <c r="I8" s="5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2:55" x14ac:dyDescent="0.25">
      <c r="B9" s="76" t="s">
        <v>107</v>
      </c>
      <c r="C9" s="95" t="s">
        <v>14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12"/>
      <c r="BA9" s="12"/>
      <c r="BB9" s="53"/>
      <c r="BC9" s="12"/>
    </row>
    <row r="10" spans="2:55" x14ac:dyDescent="0.25">
      <c r="B10" s="76" t="s">
        <v>15</v>
      </c>
      <c r="C10" s="95">
        <v>60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12"/>
      <c r="BA10" s="12"/>
      <c r="BB10" s="53"/>
      <c r="BC10" s="53"/>
    </row>
    <row r="11" spans="2:55" x14ac:dyDescent="0.25">
      <c r="B11" s="114" t="s">
        <v>108</v>
      </c>
      <c r="C11" s="99">
        <v>10000</v>
      </c>
      <c r="D11" s="96"/>
      <c r="E11" s="96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12"/>
      <c r="BA11" s="12"/>
      <c r="BB11" s="53"/>
      <c r="BC11" s="53"/>
    </row>
    <row r="12" spans="2:55" ht="12" x14ac:dyDescent="0.25">
      <c r="B12" s="114" t="s">
        <v>98</v>
      </c>
      <c r="C12" s="104">
        <v>0.06</v>
      </c>
      <c r="D12" s="68"/>
      <c r="E12" s="68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12"/>
      <c r="BA12" s="12"/>
      <c r="BB12" s="53"/>
      <c r="BC12" s="53"/>
    </row>
    <row r="13" spans="2:55" ht="12" x14ac:dyDescent="0.25">
      <c r="B13" s="114" t="s">
        <v>82</v>
      </c>
      <c r="C13" s="104">
        <v>0.04</v>
      </c>
      <c r="D13" s="68"/>
      <c r="E13" s="68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12"/>
      <c r="BA13" s="12"/>
      <c r="BB13" s="53"/>
      <c r="BC13" s="53"/>
    </row>
    <row r="14" spans="2:55" ht="42.75" customHeight="1" x14ac:dyDescent="0.25">
      <c r="B14" s="114" t="s">
        <v>87</v>
      </c>
      <c r="C14" s="105" t="s">
        <v>37</v>
      </c>
      <c r="D14" s="68"/>
      <c r="E14" s="68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12"/>
      <c r="BA14" s="12"/>
      <c r="BB14" s="53"/>
      <c r="BC14" s="53"/>
    </row>
    <row r="15" spans="2:55" x14ac:dyDescent="0.25">
      <c r="B15" s="114" t="s">
        <v>38</v>
      </c>
      <c r="C15" s="99">
        <v>500</v>
      </c>
      <c r="D15" s="51"/>
      <c r="E15" s="51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12"/>
      <c r="BA15" s="12"/>
      <c r="BB15" s="53"/>
      <c r="BC15" s="53"/>
    </row>
    <row r="16" spans="2:55" x14ac:dyDescent="0.25">
      <c r="B16" s="53"/>
      <c r="C16" s="47"/>
      <c r="D16" s="51"/>
      <c r="E16" s="51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12"/>
      <c r="BA16" s="12"/>
      <c r="BB16" s="53"/>
      <c r="BC16" s="53"/>
    </row>
    <row r="17" spans="2:55" x14ac:dyDescent="0.25">
      <c r="B17" s="12" t="s">
        <v>65</v>
      </c>
      <c r="C17" s="47"/>
      <c r="D17" s="51"/>
      <c r="E17" s="51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12"/>
      <c r="BA17" s="12"/>
      <c r="BB17" s="53"/>
      <c r="BC17" s="53"/>
    </row>
    <row r="18" spans="2:55" ht="14.5" x14ac:dyDescent="0.35">
      <c r="B18" s="56" t="s">
        <v>117</v>
      </c>
      <c r="C18" s="47"/>
      <c r="D18" s="51"/>
      <c r="E18" s="51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12"/>
      <c r="BA18" s="12"/>
      <c r="BB18" s="53"/>
      <c r="BC18" s="53"/>
    </row>
    <row r="19" spans="2:55" ht="14.5" x14ac:dyDescent="0.35">
      <c r="B19"/>
      <c r="C19" s="47"/>
      <c r="D19" s="51"/>
      <c r="E19" s="51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12"/>
      <c r="BA19" s="12"/>
      <c r="BB19" s="53"/>
      <c r="BC19" s="53"/>
    </row>
    <row r="20" spans="2:55" x14ac:dyDescent="0.25">
      <c r="B20" s="53"/>
      <c r="C20" s="47"/>
      <c r="D20" s="51"/>
      <c r="E20" s="51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12"/>
      <c r="BA20" s="12"/>
      <c r="BB20" s="53"/>
      <c r="BC20" s="53"/>
    </row>
    <row r="21" spans="2:55" x14ac:dyDescent="0.25">
      <c r="B21" s="32" t="s">
        <v>19</v>
      </c>
      <c r="C21" s="78"/>
      <c r="D21" s="78"/>
      <c r="E21" s="78"/>
      <c r="F21" s="78"/>
      <c r="G21" s="78"/>
      <c r="H21" s="78"/>
      <c r="I21" s="78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53"/>
      <c r="AT21" s="53"/>
      <c r="AU21" s="53"/>
      <c r="AV21" s="53"/>
      <c r="AW21" s="53"/>
      <c r="AX21" s="53"/>
      <c r="AY21" s="53"/>
      <c r="AZ21" s="71"/>
      <c r="BA21" s="71"/>
      <c r="BB21" s="81"/>
      <c r="BC21" s="81"/>
    </row>
    <row r="22" spans="2:55" x14ac:dyDescent="0.25">
      <c r="B22" s="139" t="s">
        <v>21</v>
      </c>
      <c r="C22" s="146" t="s">
        <v>56</v>
      </c>
      <c r="D22" s="139" t="s">
        <v>57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53"/>
      <c r="AT22" s="53"/>
      <c r="AU22" s="53"/>
      <c r="AV22" s="53"/>
      <c r="AW22" s="53"/>
      <c r="AX22" s="53"/>
      <c r="AY22" s="53"/>
      <c r="AZ22" s="53"/>
      <c r="BA22" s="53"/>
      <c r="BB22" s="81"/>
      <c r="BC22" s="81"/>
    </row>
    <row r="23" spans="2:55" x14ac:dyDescent="0.25">
      <c r="B23" s="139"/>
      <c r="C23" s="139"/>
      <c r="D23" s="14">
        <v>1</v>
      </c>
      <c r="E23" s="14">
        <v>2</v>
      </c>
      <c r="F23" s="14">
        <v>3</v>
      </c>
      <c r="G23" s="14">
        <v>4</v>
      </c>
      <c r="H23" s="14">
        <v>5</v>
      </c>
      <c r="I23" s="14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4">
        <v>12</v>
      </c>
      <c r="P23" s="14">
        <v>13</v>
      </c>
      <c r="Q23" s="14">
        <v>14</v>
      </c>
      <c r="R23" s="14">
        <v>15</v>
      </c>
      <c r="S23" s="14">
        <v>16</v>
      </c>
      <c r="T23" s="14">
        <v>17</v>
      </c>
      <c r="U23" s="14">
        <v>18</v>
      </c>
      <c r="V23" s="14">
        <v>19</v>
      </c>
      <c r="W23" s="14">
        <v>20</v>
      </c>
      <c r="X23" s="14">
        <v>21</v>
      </c>
      <c r="Y23" s="14">
        <v>22</v>
      </c>
      <c r="Z23" s="14">
        <v>23</v>
      </c>
      <c r="AA23" s="14">
        <v>24</v>
      </c>
      <c r="AB23" s="14">
        <v>25</v>
      </c>
      <c r="AC23" s="14">
        <v>26</v>
      </c>
      <c r="AD23" s="14">
        <v>27</v>
      </c>
      <c r="AE23" s="14">
        <v>28</v>
      </c>
      <c r="AF23" s="14">
        <v>29</v>
      </c>
      <c r="AG23" s="14">
        <v>30</v>
      </c>
      <c r="AH23" s="14">
        <v>31</v>
      </c>
      <c r="AI23" s="14">
        <v>32</v>
      </c>
      <c r="AJ23" s="14">
        <v>33</v>
      </c>
      <c r="AK23" s="14">
        <v>34</v>
      </c>
      <c r="AL23" s="14">
        <v>35</v>
      </c>
      <c r="AM23" s="14">
        <v>36</v>
      </c>
      <c r="AN23" s="14">
        <v>37</v>
      </c>
      <c r="AO23" s="14">
        <v>38</v>
      </c>
      <c r="AP23" s="14">
        <v>39</v>
      </c>
      <c r="AQ23" s="14">
        <v>40</v>
      </c>
      <c r="AR23" s="14">
        <v>41</v>
      </c>
      <c r="AS23" s="53"/>
      <c r="AT23" s="53"/>
      <c r="AU23" s="53"/>
      <c r="AV23" s="53"/>
      <c r="AW23" s="53"/>
      <c r="AX23" s="53"/>
      <c r="AY23" s="53"/>
      <c r="AZ23" s="12"/>
      <c r="BA23" s="12"/>
    </row>
    <row r="24" spans="2:55" ht="13.5" x14ac:dyDescent="0.25">
      <c r="B24" s="76" t="s">
        <v>40</v>
      </c>
      <c r="C24" s="101" t="s">
        <v>68</v>
      </c>
      <c r="D24" s="97">
        <f>C11</f>
        <v>10000</v>
      </c>
      <c r="E24" s="83">
        <f t="shared" ref="E24:AR24" si="0">D24*(1+$C$13)</f>
        <v>10400</v>
      </c>
      <c r="F24" s="83">
        <f t="shared" si="0"/>
        <v>10816</v>
      </c>
      <c r="G24" s="83">
        <f t="shared" si="0"/>
        <v>11248.640000000001</v>
      </c>
      <c r="H24" s="83">
        <f t="shared" si="0"/>
        <v>11698.585600000002</v>
      </c>
      <c r="I24" s="83">
        <f t="shared" si="0"/>
        <v>12166.529024000003</v>
      </c>
      <c r="J24" s="83">
        <f t="shared" si="0"/>
        <v>12653.190184960004</v>
      </c>
      <c r="K24" s="83">
        <f t="shared" si="0"/>
        <v>13159.317792358404</v>
      </c>
      <c r="L24" s="83">
        <f t="shared" si="0"/>
        <v>13685.690504052742</v>
      </c>
      <c r="M24" s="83">
        <f t="shared" si="0"/>
        <v>14233.118124214852</v>
      </c>
      <c r="N24" s="83">
        <f t="shared" si="0"/>
        <v>14802.442849183446</v>
      </c>
      <c r="O24" s="83">
        <f t="shared" si="0"/>
        <v>15394.540563150784</v>
      </c>
      <c r="P24" s="83">
        <f t="shared" si="0"/>
        <v>16010.322185676816</v>
      </c>
      <c r="Q24" s="83">
        <f t="shared" si="0"/>
        <v>16650.73507310389</v>
      </c>
      <c r="R24" s="83">
        <f t="shared" si="0"/>
        <v>17316.764476028045</v>
      </c>
      <c r="S24" s="83">
        <f t="shared" si="0"/>
        <v>18009.435055069167</v>
      </c>
      <c r="T24" s="83">
        <f t="shared" si="0"/>
        <v>18729.812457271935</v>
      </c>
      <c r="U24" s="83">
        <f t="shared" si="0"/>
        <v>19479.004955562814</v>
      </c>
      <c r="V24" s="83">
        <f t="shared" si="0"/>
        <v>20258.165153785329</v>
      </c>
      <c r="W24" s="83">
        <f t="shared" si="0"/>
        <v>21068.491759936744</v>
      </c>
      <c r="X24" s="83">
        <f t="shared" si="0"/>
        <v>21911.231430334214</v>
      </c>
      <c r="Y24" s="83">
        <f t="shared" si="0"/>
        <v>22787.680687547581</v>
      </c>
      <c r="Z24" s="83">
        <f t="shared" si="0"/>
        <v>23699.187915049486</v>
      </c>
      <c r="AA24" s="83">
        <f t="shared" si="0"/>
        <v>24647.155431651467</v>
      </c>
      <c r="AB24" s="83">
        <f t="shared" si="0"/>
        <v>25633.041648917526</v>
      </c>
      <c r="AC24" s="83">
        <f t="shared" si="0"/>
        <v>26658.363314874226</v>
      </c>
      <c r="AD24" s="83">
        <f t="shared" si="0"/>
        <v>27724.697847469197</v>
      </c>
      <c r="AE24" s="83">
        <f t="shared" si="0"/>
        <v>28833.685761367964</v>
      </c>
      <c r="AF24" s="83">
        <f t="shared" si="0"/>
        <v>29987.033191822684</v>
      </c>
      <c r="AG24" s="83">
        <f t="shared" si="0"/>
        <v>31186.514519495591</v>
      </c>
      <c r="AH24" s="83">
        <f t="shared" si="0"/>
        <v>32433.975100275416</v>
      </c>
      <c r="AI24" s="83">
        <f t="shared" si="0"/>
        <v>33731.334104286434</v>
      </c>
      <c r="AJ24" s="83">
        <f t="shared" si="0"/>
        <v>35080.587468457896</v>
      </c>
      <c r="AK24" s="83">
        <f t="shared" si="0"/>
        <v>36483.810967196216</v>
      </c>
      <c r="AL24" s="83">
        <f t="shared" si="0"/>
        <v>37943.163405884065</v>
      </c>
      <c r="AM24" s="83">
        <f t="shared" si="0"/>
        <v>39460.889942119429</v>
      </c>
      <c r="AN24" s="83">
        <f t="shared" si="0"/>
        <v>41039.325539804209</v>
      </c>
      <c r="AO24" s="83">
        <f t="shared" si="0"/>
        <v>42680.898561396381</v>
      </c>
      <c r="AP24" s="83">
        <f t="shared" si="0"/>
        <v>44388.134503852241</v>
      </c>
      <c r="AQ24" s="83">
        <f t="shared" si="0"/>
        <v>46163.659884006331</v>
      </c>
      <c r="AR24" s="83">
        <f t="shared" si="0"/>
        <v>48010.206279366583</v>
      </c>
      <c r="AS24" s="96"/>
      <c r="AT24" s="96"/>
      <c r="AU24" s="96"/>
      <c r="AV24" s="96"/>
      <c r="AW24" s="96"/>
      <c r="AX24" s="96"/>
      <c r="AY24" s="96"/>
      <c r="AZ24" s="12"/>
      <c r="BA24" s="12"/>
    </row>
    <row r="25" spans="2:55" ht="13.5" x14ac:dyDescent="0.25">
      <c r="B25" s="76" t="s">
        <v>2</v>
      </c>
      <c r="C25" s="101" t="s">
        <v>67</v>
      </c>
      <c r="D25" s="97">
        <f t="shared" ref="D25:AR25" si="1">D24/(1+$C$12)^(D23-1)</f>
        <v>10000</v>
      </c>
      <c r="E25" s="82">
        <f t="shared" si="1"/>
        <v>9811.3207547169804</v>
      </c>
      <c r="F25" s="82">
        <f t="shared" si="1"/>
        <v>9626.2014951940182</v>
      </c>
      <c r="G25" s="82">
        <f t="shared" si="1"/>
        <v>9444.5750518884706</v>
      </c>
      <c r="H25" s="82">
        <f t="shared" si="1"/>
        <v>9266.3755226075573</v>
      </c>
      <c r="I25" s="82">
        <f t="shared" si="1"/>
        <v>9091.5382485960927</v>
      </c>
      <c r="J25" s="82">
        <f t="shared" si="1"/>
        <v>8919.9997910754118</v>
      </c>
      <c r="K25" s="82">
        <f t="shared" si="1"/>
        <v>8751.6979082249309</v>
      </c>
      <c r="L25" s="82">
        <f t="shared" si="1"/>
        <v>8586.5715325980473</v>
      </c>
      <c r="M25" s="82">
        <f t="shared" si="1"/>
        <v>8424.5607489641225</v>
      </c>
      <c r="N25" s="82">
        <f t="shared" si="1"/>
        <v>8265.6067725685716</v>
      </c>
      <c r="O25" s="82">
        <f t="shared" si="1"/>
        <v>8109.6519278031265</v>
      </c>
      <c r="P25" s="82">
        <f t="shared" si="1"/>
        <v>7956.6396272785387</v>
      </c>
      <c r="Q25" s="82">
        <f t="shared" si="1"/>
        <v>7806.5143512921513</v>
      </c>
      <c r="R25" s="82">
        <f t="shared" si="1"/>
        <v>7659.2216276828658</v>
      </c>
      <c r="S25" s="82">
        <f t="shared" si="1"/>
        <v>7514.7080120662058</v>
      </c>
      <c r="T25" s="82">
        <f t="shared" si="1"/>
        <v>7372.9210684423169</v>
      </c>
      <c r="U25" s="82">
        <f t="shared" si="1"/>
        <v>7233.8093501698204</v>
      </c>
      <c r="V25" s="82">
        <f t="shared" si="1"/>
        <v>7097.3223812986926</v>
      </c>
      <c r="W25" s="82">
        <f t="shared" si="1"/>
        <v>6963.4106382553209</v>
      </c>
      <c r="X25" s="82">
        <f t="shared" si="1"/>
        <v>6832.0255318731452</v>
      </c>
      <c r="Y25" s="82">
        <f t="shared" si="1"/>
        <v>6703.1193897623298</v>
      </c>
      <c r="Z25" s="82">
        <f t="shared" si="1"/>
        <v>6576.6454390120971</v>
      </c>
      <c r="AA25" s="82">
        <f t="shared" si="1"/>
        <v>6452.5577892194151</v>
      </c>
      <c r="AB25" s="82">
        <f t="shared" si="1"/>
        <v>6330.8114158379176</v>
      </c>
      <c r="AC25" s="82">
        <f t="shared" si="1"/>
        <v>6211.3621438409764</v>
      </c>
      <c r="AD25" s="82">
        <f t="shared" si="1"/>
        <v>6094.1666316930332</v>
      </c>
      <c r="AE25" s="82">
        <f t="shared" si="1"/>
        <v>5979.1823556233521</v>
      </c>
      <c r="AF25" s="82">
        <f t="shared" si="1"/>
        <v>5866.3675941964966</v>
      </c>
      <c r="AG25" s="82">
        <f t="shared" si="1"/>
        <v>5755.6814131739202</v>
      </c>
      <c r="AH25" s="82">
        <f t="shared" si="1"/>
        <v>5647.083650661205</v>
      </c>
      <c r="AI25" s="82">
        <f t="shared" si="1"/>
        <v>5540.5349025355208</v>
      </c>
      <c r="AJ25" s="82">
        <f t="shared" si="1"/>
        <v>5435.9965081480605</v>
      </c>
      <c r="AK25" s="82">
        <f t="shared" si="1"/>
        <v>5333.4305362962104</v>
      </c>
      <c r="AL25" s="82">
        <f t="shared" si="1"/>
        <v>5232.7997714604326</v>
      </c>
      <c r="AM25" s="82">
        <f t="shared" si="1"/>
        <v>5134.0677003008013</v>
      </c>
      <c r="AN25" s="82">
        <f t="shared" si="1"/>
        <v>5037.1984984083338</v>
      </c>
      <c r="AO25" s="82">
        <f t="shared" si="1"/>
        <v>4942.1570173062892</v>
      </c>
      <c r="AP25" s="82">
        <f t="shared" si="1"/>
        <v>4848.9087716967369</v>
      </c>
      <c r="AQ25" s="82">
        <f t="shared" si="1"/>
        <v>4757.4199269477413</v>
      </c>
      <c r="AR25" s="82">
        <f t="shared" si="1"/>
        <v>4667.6572868166522</v>
      </c>
      <c r="AS25" s="96"/>
      <c r="AT25" s="96"/>
      <c r="AU25" s="96"/>
      <c r="AV25" s="96"/>
      <c r="AW25" s="96"/>
      <c r="AX25" s="96"/>
      <c r="AY25" s="96"/>
      <c r="AZ25" s="12"/>
      <c r="BA25" s="12"/>
    </row>
    <row r="26" spans="2:55" ht="13.5" x14ac:dyDescent="0.25">
      <c r="B26" s="76" t="s">
        <v>17</v>
      </c>
      <c r="C26" s="102" t="s">
        <v>69</v>
      </c>
      <c r="D26" s="98">
        <f>VLOOKUP($C10+D23-1,MT!$A$2:$C$104,2)/VLOOKUP($C10+$D23-1,MT!$A$2:$C$104,2)</f>
        <v>1</v>
      </c>
      <c r="E26" s="84">
        <f>VLOOKUP($C10+E23-1,MT!$A$2:$C$104,2)/VLOOKUP($C10+$D23-1,MT!$A$2:$C$104,2)</f>
        <v>0.97749455513430672</v>
      </c>
      <c r="F26" s="84">
        <f>VLOOKUP($C10+F23-1,MT!$A$2:$C$104,2)/VLOOKUP($C10+$D23-1,MT!$A$2:$C$104,2)</f>
        <v>0.95364469898631388</v>
      </c>
      <c r="G26" s="84">
        <f>VLOOKUP($C10+G23-1,MT!$A$2:$C$104,2)/VLOOKUP($C10+$D23-1,MT!$A$2:$C$104,2)</f>
        <v>0.92900164018176445</v>
      </c>
      <c r="H26" s="84">
        <f>VLOOKUP($C10+H23-1,MT!$A$2:$C$104,2)/VLOOKUP($C10+$D23-1,MT!$A$2:$C$104,2)</f>
        <v>0.90314861122314538</v>
      </c>
      <c r="I26" s="84">
        <f>VLOOKUP($C10+I23-1,MT!$A$2:$C$104,2)/VLOOKUP($C10+$D23-1,MT!$A$2:$C$104,2)</f>
        <v>0.87643515904385472</v>
      </c>
      <c r="J26" s="84">
        <f>VLOOKUP($C10+J23-1,MT!$A$2:$C$104,2)/VLOOKUP($C10+$D23-1,MT!$A$2:$C$104,2)</f>
        <v>0.84894194832083025</v>
      </c>
      <c r="K26" s="84">
        <f>VLOOKUP($C10+K23-1,MT!$A$2:$C$104,2)/VLOOKUP($C10+$D23-1,MT!$A$2:$C$104,2)</f>
        <v>0.82084375252077113</v>
      </c>
      <c r="L26" s="84">
        <f>VLOOKUP($C10+L23-1,MT!$A$2:$C$104,2)/VLOOKUP($C10+$D23-1,MT!$A$2:$C$104,2)</f>
        <v>0.79076927213573178</v>
      </c>
      <c r="M26" s="84">
        <f>VLOOKUP($C10+M23-1,MT!$A$2:$C$104,2)/VLOOKUP($C10+$D23-1,MT!$A$2:$C$104,2)</f>
        <v>0.76129977682772709</v>
      </c>
      <c r="N26" s="84">
        <f>VLOOKUP($C10+N23-1,MT!$A$2:$C$104,2)/VLOOKUP($C10+$D23-1,MT!$A$2:$C$104,2)</f>
        <v>0.73096985829905081</v>
      </c>
      <c r="O26" s="84">
        <f>VLOOKUP($C10+O23-1,MT!$A$2:$C$104,2)/VLOOKUP($C10+$D23-1,MT!$A$2:$C$104,2)</f>
        <v>0.69756123793390878</v>
      </c>
      <c r="P26" s="84">
        <f>VLOOKUP($C10+P23-1,MT!$A$2:$C$104,2)/VLOOKUP($C10+$D23-1,MT!$A$2:$C$104,2)</f>
        <v>0.66807829851308109</v>
      </c>
      <c r="Q26" s="84">
        <f>VLOOKUP($C10+Q23-1,MT!$A$2:$C$104,2)/VLOOKUP($C10+$D23-1,MT!$A$2:$C$104,2)</f>
        <v>0.63313704928611758</v>
      </c>
      <c r="R26" s="84">
        <f>VLOOKUP($C10+R23-1,MT!$A$2:$C$104,2)/VLOOKUP($C10+$D23-1,MT!$A$2:$C$104,2)</f>
        <v>0.60331800704471517</v>
      </c>
      <c r="S26" s="84">
        <f>VLOOKUP($C10+S23-1,MT!$A$2:$C$104,2)/VLOOKUP($C10+$D23-1,MT!$A$2:$C$104,2)</f>
        <v>0.57255787690570303</v>
      </c>
      <c r="T26" s="84">
        <f>VLOOKUP($C10+T23-1,MT!$A$2:$C$104,2)/VLOOKUP($C10+$D23-1,MT!$A$2:$C$104,2)</f>
        <v>0.54030545024333843</v>
      </c>
      <c r="U26" s="84">
        <f>VLOOKUP($C10+U23-1,MT!$A$2:$C$104,2)/VLOOKUP($C10+$D23-1,MT!$A$2:$C$104,2)</f>
        <v>0.51099728428920976</v>
      </c>
      <c r="V26" s="84">
        <f>VLOOKUP($C10+V23-1,MT!$A$2:$C$104,2)/VLOOKUP($C10+$D23-1,MT!$A$2:$C$104,2)</f>
        <v>0.47343443306176225</v>
      </c>
      <c r="W26" s="84">
        <f>VLOOKUP($C10+W23-1,MT!$A$2:$C$104,2)/VLOOKUP($C10+$D23-1,MT!$A$2:$C$104,2)</f>
        <v>0.44050980075824797</v>
      </c>
      <c r="X26" s="84">
        <f>VLOOKUP($C10+X23-1,MT!$A$2:$C$104,2)/VLOOKUP($C10+$D23-1,MT!$A$2:$C$104,2)</f>
        <v>0.40673818934688499</v>
      </c>
      <c r="Y26" s="84">
        <f>VLOOKUP($C10+Y23-1,MT!$A$2:$C$104,2)/VLOOKUP($C10+$D23-1,MT!$A$2:$C$104,2)</f>
        <v>0.37123228738135572</v>
      </c>
      <c r="Z26" s="84">
        <f>VLOOKUP($C10+Z23-1,MT!$A$2:$C$104,2)/VLOOKUP($C10+$D23-1,MT!$A$2:$C$104,2)</f>
        <v>0.33935629587803501</v>
      </c>
      <c r="AA26" s="84">
        <f>VLOOKUP($C10+AA23-1,MT!$A$2:$C$104,2)/VLOOKUP($C10+$D23-1,MT!$A$2:$C$104,2)</f>
        <v>0.30730553090801538</v>
      </c>
      <c r="AB26" s="84">
        <f>VLOOKUP($C10+AB23-1,MT!$A$2:$C$104,2)/VLOOKUP($C10+$D23-1,MT!$A$2:$C$104,2)</f>
        <v>0.2766260654459412</v>
      </c>
      <c r="AC26" s="84">
        <f>VLOOKUP($C10+AC23-1,MT!$A$2:$C$104,2)/VLOOKUP($C10+$D23-1,MT!$A$2:$C$104,2)</f>
        <v>0.24651125272243285</v>
      </c>
      <c r="AD26" s="84">
        <f>VLOOKUP($C10+AD23-1,MT!$A$2:$C$104,2)/VLOOKUP($C10+$D23-1,MT!$A$2:$C$104,2)</f>
        <v>0.21904493022505445</v>
      </c>
      <c r="AE26" s="84">
        <f>VLOOKUP($C10+AE23-1,MT!$A$2:$C$104,2)/VLOOKUP($C10+$D23-1,MT!$A$2:$C$104,2)</f>
        <v>0.19262724852786964</v>
      </c>
      <c r="AF26" s="84">
        <f>VLOOKUP($C10+AF23-1,MT!$A$2:$C$104,2)/VLOOKUP($C10+$D23-1,MT!$A$2:$C$104,2)</f>
        <v>0.16716409884111746</v>
      </c>
      <c r="AG26" s="84">
        <f>VLOOKUP($C10+AG23-1,MT!$A$2:$C$104,2)/VLOOKUP($C10+$D23-1,MT!$A$2:$C$104,2)</f>
        <v>0.14551907719609583</v>
      </c>
      <c r="AH26" s="84">
        <f>VLOOKUP($C10+AH23-1,MT!$A$2:$C$104,2)/VLOOKUP($C10+$D23-1,MT!$A$2:$C$104,2)</f>
        <v>0.12527224328466566</v>
      </c>
      <c r="AI26" s="84">
        <f>VLOOKUP($C10+AI23-1,MT!$A$2:$C$104,2)/VLOOKUP($C10+$D23-1,MT!$A$2:$C$104,2)</f>
        <v>0.10521362695275739</v>
      </c>
      <c r="AJ26" s="84">
        <f>VLOOKUP($C10+AJ23-1,MT!$A$2:$C$104,2)/VLOOKUP($C10+$D23-1,MT!$A$2:$C$104,2)</f>
        <v>8.7507730364873221E-2</v>
      </c>
      <c r="AK26" s="84">
        <f>VLOOKUP($C10+AK23-1,MT!$A$2:$C$104,2)/VLOOKUP($C10+$D23-1,MT!$A$2:$C$104,2)</f>
        <v>7.2907423839100857E-2</v>
      </c>
      <c r="AL26" s="84">
        <f>VLOOKUP($C10+AL23-1,MT!$A$2:$C$104,2)/VLOOKUP($C10+$D23-1,MT!$A$2:$C$104,2)</f>
        <v>6.154714850367024E-2</v>
      </c>
      <c r="AM26" s="84">
        <f>VLOOKUP($C10+AM23-1,MT!$A$2:$C$104,2)/VLOOKUP($C10+$D23-1,MT!$A$2:$C$104,2)</f>
        <v>5.2889139845661584E-2</v>
      </c>
      <c r="AN26" s="84">
        <f>VLOOKUP($C10+AN23-1,MT!$A$2:$C$104,2)/VLOOKUP($C10+$D23-1,MT!$A$2:$C$104,2)</f>
        <v>4.5373880777607484E-2</v>
      </c>
      <c r="AO26" s="84">
        <f>VLOOKUP($C10+AO23-1,MT!$A$2:$C$104,2)/VLOOKUP($C10+$D23-1,MT!$A$2:$C$104,2)</f>
        <v>3.9646688715011695E-2</v>
      </c>
      <c r="AP26" s="84">
        <f>VLOOKUP($C10+AP23-1,MT!$A$2:$C$104,2)/VLOOKUP($C10+$D23-1,MT!$A$2:$C$104,2)</f>
        <v>3.5196687370600416E-2</v>
      </c>
      <c r="AQ26" s="84">
        <f>VLOOKUP($C10+AQ23-1,MT!$A$2:$C$104,2)/VLOOKUP($C10+$D23-1,MT!$A$2:$C$104,2)</f>
        <v>3.2064209082842625E-2</v>
      </c>
      <c r="AR26" s="84">
        <f>VLOOKUP($C10+AR23-1,MT!$A$2:$C$104,2)/VLOOKUP($C10+$D23-1,MT!$A$2:$C$104,2)</f>
        <v>2.9119948374606758E-2</v>
      </c>
      <c r="AS26" s="96"/>
      <c r="AT26" s="96"/>
      <c r="AU26" s="96"/>
      <c r="AV26" s="96"/>
      <c r="AW26" s="96"/>
      <c r="AX26" s="96"/>
      <c r="AY26" s="96"/>
      <c r="AZ26" s="12"/>
      <c r="BA26" s="12"/>
    </row>
    <row r="27" spans="2:55" ht="13.5" x14ac:dyDescent="0.25">
      <c r="B27" s="76" t="s">
        <v>92</v>
      </c>
      <c r="C27" s="122" t="s">
        <v>70</v>
      </c>
      <c r="D27" s="86">
        <f t="shared" ref="D27:AR27" si="2">D26*D25</f>
        <v>10000</v>
      </c>
      <c r="E27" s="87">
        <f t="shared" si="2"/>
        <v>9590.5126164120647</v>
      </c>
      <c r="F27" s="87">
        <f t="shared" si="2"/>
        <v>9179.9760272659041</v>
      </c>
      <c r="G27" s="87">
        <f t="shared" si="2"/>
        <v>8774.0257140241629</v>
      </c>
      <c r="H27" s="87">
        <f t="shared" si="2"/>
        <v>8368.9141843151629</v>
      </c>
      <c r="I27" s="87">
        <f t="shared" si="2"/>
        <v>7968.1437708616049</v>
      </c>
      <c r="J27" s="87">
        <f t="shared" si="2"/>
        <v>7572.5620016569592</v>
      </c>
      <c r="K27" s="87">
        <f t="shared" si="2"/>
        <v>7183.7765519155355</v>
      </c>
      <c r="L27" s="87">
        <f t="shared" si="2"/>
        <v>6789.9969209739529</v>
      </c>
      <c r="M27" s="87">
        <f t="shared" si="2"/>
        <v>6413.6162180580159</v>
      </c>
      <c r="N27" s="87">
        <f t="shared" si="2"/>
        <v>6041.9094113001238</v>
      </c>
      <c r="O27" s="87">
        <f t="shared" si="2"/>
        <v>5656.9788379714591</v>
      </c>
      <c r="P27" s="87">
        <f t="shared" si="2"/>
        <v>5315.6582640740016</v>
      </c>
      <c r="Q27" s="87">
        <f t="shared" si="2"/>
        <v>4942.5934615868427</v>
      </c>
      <c r="R27" s="87">
        <f t="shared" si="2"/>
        <v>4620.9463279274059</v>
      </c>
      <c r="S27" s="87">
        <f t="shared" si="2"/>
        <v>4302.6052649549029</v>
      </c>
      <c r="T27" s="87">
        <f t="shared" si="2"/>
        <v>3983.6294374933218</v>
      </c>
      <c r="U27" s="87">
        <f t="shared" si="2"/>
        <v>3696.4569330026716</v>
      </c>
      <c r="V27" s="87">
        <f t="shared" si="2"/>
        <v>3360.1167978467029</v>
      </c>
      <c r="W27" s="87">
        <f t="shared" si="2"/>
        <v>3067.4506328557159</v>
      </c>
      <c r="X27" s="87">
        <f t="shared" si="2"/>
        <v>2778.8456944057721</v>
      </c>
      <c r="Y27" s="87">
        <f t="shared" si="2"/>
        <v>2488.414343651787</v>
      </c>
      <c r="Z27" s="87">
        <f t="shared" si="2"/>
        <v>2231.8260354863187</v>
      </c>
      <c r="AA27" s="87">
        <f t="shared" si="2"/>
        <v>1982.9066971307223</v>
      </c>
      <c r="AB27" s="87">
        <f t="shared" si="2"/>
        <v>1751.2674530434915</v>
      </c>
      <c r="AC27" s="87">
        <f t="shared" si="2"/>
        <v>1531.1706631909353</v>
      </c>
      <c r="AD27" s="87">
        <f t="shared" si="2"/>
        <v>1334.8963046190556</v>
      </c>
      <c r="AE27" s="87">
        <f t="shared" si="2"/>
        <v>1151.7534456101125</v>
      </c>
      <c r="AF27" s="87">
        <f t="shared" si="2"/>
        <v>980.64605235459157</v>
      </c>
      <c r="AG27" s="87">
        <f t="shared" si="2"/>
        <v>837.56144787978963</v>
      </c>
      <c r="AH27" s="87">
        <f t="shared" si="2"/>
        <v>707.42283693448837</v>
      </c>
      <c r="AI27" s="87">
        <f t="shared" si="2"/>
        <v>582.93977235410432</v>
      </c>
      <c r="AJ27" s="87">
        <f t="shared" si="2"/>
        <v>475.69171669941284</v>
      </c>
      <c r="AK27" s="87">
        <f t="shared" si="2"/>
        <v>388.84668062615083</v>
      </c>
      <c r="AL27" s="87">
        <f t="shared" si="2"/>
        <v>322.06390462404693</v>
      </c>
      <c r="AM27" s="87">
        <f t="shared" si="2"/>
        <v>271.53642457830324</v>
      </c>
      <c r="AN27" s="87">
        <f t="shared" si="2"/>
        <v>228.55724411992318</v>
      </c>
      <c r="AO27" s="87">
        <f t="shared" si="2"/>
        <v>195.94016084585311</v>
      </c>
      <c r="AP27" s="87">
        <f t="shared" si="2"/>
        <v>170.66552612597212</v>
      </c>
      <c r="AQ27" s="87">
        <f t="shared" si="2"/>
        <v>152.54290723253428</v>
      </c>
      <c r="AR27" s="87">
        <f t="shared" si="2"/>
        <v>135.92193922245795</v>
      </c>
      <c r="AS27" s="96"/>
      <c r="AT27" s="96"/>
      <c r="AU27" s="96"/>
      <c r="AV27" s="96"/>
      <c r="AW27" s="96"/>
      <c r="AX27" s="96"/>
      <c r="AY27" s="96"/>
      <c r="AZ27" s="12"/>
      <c r="BA27" s="12"/>
    </row>
    <row r="28" spans="2:55" ht="13.5" x14ac:dyDescent="0.25">
      <c r="B28" s="75" t="s">
        <v>75</v>
      </c>
      <c r="C28" s="101" t="s">
        <v>26</v>
      </c>
      <c r="D28" s="86">
        <f>SUM(D27:$AY$27)</f>
        <v>147531.2866252324</v>
      </c>
      <c r="E28" s="87">
        <f>SUM(E27:$AY$27)</f>
        <v>137531.28662523237</v>
      </c>
      <c r="F28" s="87">
        <f>SUM(F27:$AY$27)</f>
        <v>127940.7740088203</v>
      </c>
      <c r="G28" s="87">
        <f>SUM(G27:$AY$27)</f>
        <v>118760.79798155439</v>
      </c>
      <c r="H28" s="87">
        <f>SUM(H27:$AY$27)</f>
        <v>109986.77226753022</v>
      </c>
      <c r="I28" s="87">
        <f>SUM(I27:$AY$27)</f>
        <v>101617.85808321506</v>
      </c>
      <c r="J28" s="87">
        <f>SUM(J27:$AY$27)</f>
        <v>93649.714312353448</v>
      </c>
      <c r="K28" s="87">
        <f>SUM(K27:$AY$27)</f>
        <v>86077.152310696503</v>
      </c>
      <c r="L28" s="87">
        <f>SUM(L27:$AY$27)</f>
        <v>78893.375758780967</v>
      </c>
      <c r="M28" s="87">
        <f>SUM(M27:$AY$27)</f>
        <v>72103.378837807002</v>
      </c>
      <c r="N28" s="87">
        <f>SUM(N27:$AY$27)</f>
        <v>65689.762619748959</v>
      </c>
      <c r="O28" s="87">
        <f>SUM(O27:$AY$27)</f>
        <v>59647.853208448825</v>
      </c>
      <c r="P28" s="87">
        <f>SUM(P27:$AY$27)</f>
        <v>53990.874370477366</v>
      </c>
      <c r="Q28" s="87">
        <f>SUM(Q27:$AY$27)</f>
        <v>48675.216106403364</v>
      </c>
      <c r="R28" s="87">
        <f>SUM(R27:$AY$27)</f>
        <v>43732.622644816525</v>
      </c>
      <c r="S28" s="87">
        <f>SUM(S27:$AY$27)</f>
        <v>39111.676316889127</v>
      </c>
      <c r="T28" s="87">
        <f>SUM(T27:$AY$27)</f>
        <v>34809.071051934239</v>
      </c>
      <c r="U28" s="87">
        <f>SUM(U27:$AY$27)</f>
        <v>30825.441614440915</v>
      </c>
      <c r="V28" s="87">
        <f>SUM(V27:$AY$27)</f>
        <v>27128.984681438244</v>
      </c>
      <c r="W28" s="87">
        <f>SUM(W27:$AY$27)</f>
        <v>23768.867883591542</v>
      </c>
      <c r="X28" s="87">
        <f>SUM(X27:$AY$27)</f>
        <v>20701.417250735823</v>
      </c>
      <c r="Y28" s="87">
        <f>SUM(Y27:$AY$27)</f>
        <v>17922.571556330051</v>
      </c>
      <c r="Z28" s="87">
        <f>SUM(Z27:$AY$27)</f>
        <v>15434.15721267827</v>
      </c>
      <c r="AA28" s="87">
        <f>SUM(AA27:$AY$27)</f>
        <v>13202.331177191951</v>
      </c>
      <c r="AB28" s="87">
        <f>SUM(AB27:$AY$27)</f>
        <v>11219.424480061229</v>
      </c>
      <c r="AC28" s="87">
        <f>SUM(AC27:$AY$27)</f>
        <v>9468.1570270177363</v>
      </c>
      <c r="AD28" s="87">
        <f>SUM(AD27:$AY$27)</f>
        <v>7936.9863638267943</v>
      </c>
      <c r="AE28" s="87">
        <f>SUM(AE27:$AY$27)</f>
        <v>6602.0900592077396</v>
      </c>
      <c r="AF28" s="87">
        <f>SUM(AF27:$AY$27)</f>
        <v>5450.3366135976275</v>
      </c>
      <c r="AG28" s="87">
        <f>SUM(AG27:$AY$27)</f>
        <v>4469.6905612430364</v>
      </c>
      <c r="AH28" s="87">
        <f>SUM(AH27:$AY$27)</f>
        <v>3632.1291133632467</v>
      </c>
      <c r="AI28" s="87">
        <f>SUM(AI27:$AY$27)</f>
        <v>2924.7062764287589</v>
      </c>
      <c r="AJ28" s="87">
        <f>SUM(AJ27:$AY$27)</f>
        <v>2341.7665040746547</v>
      </c>
      <c r="AK28" s="87">
        <f>SUM(AK27:$AY$27)</f>
        <v>1866.0747873752414</v>
      </c>
      <c r="AL28" s="87">
        <f>SUM(AL27:$AY$27)</f>
        <v>1477.228106749091</v>
      </c>
      <c r="AM28" s="87">
        <f>SUM(AM27:$AY$27)</f>
        <v>1155.1642021250441</v>
      </c>
      <c r="AN28" s="87">
        <f>SUM(AN27:$AY$27)</f>
        <v>883.62777754674062</v>
      </c>
      <c r="AO28" s="87">
        <f>SUM(AO27:$AY$27)</f>
        <v>655.07053342681741</v>
      </c>
      <c r="AP28" s="87">
        <f>SUM(AP27:$AY$27)</f>
        <v>459.13037258096438</v>
      </c>
      <c r="AQ28" s="87">
        <f>SUM(AQ27:$AR$27)</f>
        <v>288.4648464549922</v>
      </c>
      <c r="AR28" s="87">
        <f>SUM(AR27:$AR$27)</f>
        <v>135.92193922245795</v>
      </c>
      <c r="AS28" s="96"/>
      <c r="AT28" s="96"/>
      <c r="AU28" s="96"/>
      <c r="AV28" s="96"/>
      <c r="AW28" s="96"/>
      <c r="AX28" s="96"/>
      <c r="AY28" s="96"/>
      <c r="AZ28" s="12"/>
      <c r="BA28" s="12"/>
    </row>
    <row r="29" spans="2:55" ht="13.5" x14ac:dyDescent="0.25">
      <c r="B29" s="75" t="s">
        <v>30</v>
      </c>
      <c r="C29" s="101" t="s">
        <v>27</v>
      </c>
      <c r="D29" s="88">
        <f t="shared" ref="D29:AP29" si="3">D27/D28</f>
        <v>6.7782232696191311E-2</v>
      </c>
      <c r="E29" s="65">
        <f t="shared" si="3"/>
        <v>6.9733315609457322E-2</v>
      </c>
      <c r="F29" s="65">
        <f t="shared" si="3"/>
        <v>7.1751762472790984E-2</v>
      </c>
      <c r="G29" s="65">
        <f t="shared" si="3"/>
        <v>7.3879814409692005E-2</v>
      </c>
      <c r="H29" s="65">
        <f t="shared" si="3"/>
        <v>7.6090188045147264E-2</v>
      </c>
      <c r="I29" s="65">
        <f t="shared" si="3"/>
        <v>7.8412829409733042E-2</v>
      </c>
      <c r="J29" s="65">
        <f t="shared" si="3"/>
        <v>8.0860492285111579E-2</v>
      </c>
      <c r="K29" s="65">
        <f t="shared" si="3"/>
        <v>8.3457414181008327E-2</v>
      </c>
      <c r="L29" s="65">
        <f t="shared" si="3"/>
        <v>8.6065488460458167E-2</v>
      </c>
      <c r="M29" s="65">
        <f t="shared" si="3"/>
        <v>8.8950286677759297E-2</v>
      </c>
      <c r="N29" s="65">
        <f t="shared" si="3"/>
        <v>9.1976423271221949E-2</v>
      </c>
      <c r="O29" s="65">
        <f t="shared" si="3"/>
        <v>9.4839605009793979E-2</v>
      </c>
      <c r="P29" s="65">
        <f t="shared" si="3"/>
        <v>9.8454754179358978E-2</v>
      </c>
      <c r="Q29" s="65">
        <f t="shared" si="3"/>
        <v>0.10154230133837311</v>
      </c>
      <c r="R29" s="65">
        <f t="shared" si="3"/>
        <v>0.10566359958462519</v>
      </c>
      <c r="S29" s="65">
        <f t="shared" si="3"/>
        <v>0.11000820394642508</v>
      </c>
      <c r="T29" s="65">
        <f t="shared" si="3"/>
        <v>0.11444227947220566</v>
      </c>
      <c r="U29" s="65">
        <f t="shared" si="3"/>
        <v>0.11991578188034711</v>
      </c>
      <c r="V29" s="65">
        <f t="shared" si="3"/>
        <v>0.12385707896196012</v>
      </c>
      <c r="W29" s="65">
        <f t="shared" si="3"/>
        <v>0.12905329138428512</v>
      </c>
      <c r="X29" s="65">
        <f t="shared" si="3"/>
        <v>0.13423456281994409</v>
      </c>
      <c r="Y29" s="65">
        <f t="shared" si="3"/>
        <v>0.13884248339200561</v>
      </c>
      <c r="Z29" s="65">
        <f t="shared" si="3"/>
        <v>0.14460303887879297</v>
      </c>
      <c r="AA29" s="65">
        <f t="shared" si="3"/>
        <v>0.15019367947354231</v>
      </c>
      <c r="AB29" s="65">
        <f t="shared" si="3"/>
        <v>0.15609244985389253</v>
      </c>
      <c r="AC29" s="65">
        <f t="shared" si="3"/>
        <v>0.16171792026913825</v>
      </c>
      <c r="AD29" s="65">
        <f t="shared" si="3"/>
        <v>0.16818679577212217</v>
      </c>
      <c r="AE29" s="65">
        <f t="shared" si="3"/>
        <v>0.17445285285131731</v>
      </c>
      <c r="AF29" s="65">
        <f t="shared" si="3"/>
        <v>0.17992394266219316</v>
      </c>
      <c r="AG29" s="65">
        <f t="shared" si="3"/>
        <v>0.18738689768422379</v>
      </c>
      <c r="AH29" s="65">
        <f t="shared" si="3"/>
        <v>0.19476808639091447</v>
      </c>
      <c r="AI29" s="65">
        <f t="shared" si="3"/>
        <v>0.19931566361115366</v>
      </c>
      <c r="AJ29" s="65">
        <f t="shared" si="3"/>
        <v>0.20313370947603576</v>
      </c>
      <c r="AK29" s="65">
        <f t="shared" si="3"/>
        <v>0.20837679350091301</v>
      </c>
      <c r="AL29" s="65">
        <f t="shared" si="3"/>
        <v>0.21801907447645788</v>
      </c>
      <c r="AM29" s="65">
        <f t="shared" si="3"/>
        <v>0.23506305344191231</v>
      </c>
      <c r="AN29" s="65">
        <f t="shared" si="3"/>
        <v>0.25865783073782256</v>
      </c>
      <c r="AO29" s="65">
        <f t="shared" si="3"/>
        <v>0.29911307385610403</v>
      </c>
      <c r="AP29" s="65">
        <f t="shared" si="3"/>
        <v>0.37171473794379933</v>
      </c>
      <c r="AQ29" s="65">
        <f>AQ27/AQ28</f>
        <v>0.52880934750687147</v>
      </c>
      <c r="AR29" s="65">
        <f>AR27/AR28</f>
        <v>1</v>
      </c>
      <c r="AS29" s="53"/>
      <c r="AT29" s="53"/>
      <c r="AU29" s="53"/>
      <c r="AV29" s="53"/>
      <c r="AW29" s="53"/>
      <c r="AX29" s="53"/>
      <c r="AY29" s="53"/>
      <c r="AZ29" s="12"/>
      <c r="BA29" s="12"/>
    </row>
    <row r="30" spans="2:55" ht="13.5" x14ac:dyDescent="0.25">
      <c r="B30" s="123" t="s">
        <v>46</v>
      </c>
      <c r="C30" s="72" t="s">
        <v>28</v>
      </c>
      <c r="D30" s="86">
        <f>C15</f>
        <v>500</v>
      </c>
      <c r="E30" s="87">
        <f>D32</f>
        <v>466.10888365190436</v>
      </c>
      <c r="F30" s="87">
        <f t="shared" ref="F30:AP30" si="4">E32</f>
        <v>433.60556575983429</v>
      </c>
      <c r="G30" s="87">
        <f t="shared" si="4"/>
        <v>402.49360219855453</v>
      </c>
      <c r="H30" s="87">
        <f t="shared" si="4"/>
        <v>372.75744956703693</v>
      </c>
      <c r="I30" s="87">
        <f t="shared" si="4"/>
        <v>344.39426513425161</v>
      </c>
      <c r="J30" s="87">
        <f t="shared" si="4"/>
        <v>317.38933637258918</v>
      </c>
      <c r="K30" s="87">
        <f t="shared" si="4"/>
        <v>291.72507838745673</v>
      </c>
      <c r="L30" s="87">
        <f t="shared" si="4"/>
        <v>267.37845769348763</v>
      </c>
      <c r="M30" s="87">
        <f t="shared" si="4"/>
        <v>244.36640012829366</v>
      </c>
      <c r="N30" s="87">
        <f t="shared" si="4"/>
        <v>222.62993878246991</v>
      </c>
      <c r="O30" s="87">
        <f t="shared" si="4"/>
        <v>202.15323330016722</v>
      </c>
      <c r="P30" s="87">
        <f t="shared" si="4"/>
        <v>182.98110050252663</v>
      </c>
      <c r="Q30" s="87">
        <f t="shared" si="4"/>
        <v>164.96574123308179</v>
      </c>
      <c r="R30" s="87">
        <f t="shared" si="4"/>
        <v>148.21474022628411</v>
      </c>
      <c r="S30" s="87">
        <f t="shared" si="4"/>
        <v>132.55383726247479</v>
      </c>
      <c r="T30" s="87">
        <f t="shared" si="4"/>
        <v>117.97182769902322</v>
      </c>
      <c r="U30" s="87">
        <f t="shared" si="4"/>
        <v>104.47086282364471</v>
      </c>
      <c r="V30" s="87">
        <f t="shared" si="4"/>
        <v>91.943157624432871</v>
      </c>
      <c r="W30" s="87">
        <f t="shared" si="4"/>
        <v>80.555346690531536</v>
      </c>
      <c r="X30" s="87">
        <f t="shared" si="4"/>
        <v>70.159414061516259</v>
      </c>
      <c r="Y30" s="87">
        <f t="shared" si="4"/>
        <v>60.741595787265183</v>
      </c>
      <c r="Z30" s="87">
        <f t="shared" si="4"/>
        <v>52.308081782967896</v>
      </c>
      <c r="AA30" s="87">
        <f t="shared" si="4"/>
        <v>44.744174199230308</v>
      </c>
      <c r="AB30" s="87">
        <f t="shared" si="4"/>
        <v>38.023882041242771</v>
      </c>
      <c r="AC30" s="87">
        <f t="shared" si="4"/>
        <v>32.088641140469761</v>
      </c>
      <c r="AD30" s="87">
        <f t="shared" si="4"/>
        <v>26.899332830970284</v>
      </c>
      <c r="AE30" s="87">
        <f t="shared" si="4"/>
        <v>22.375220233721542</v>
      </c>
      <c r="AF30" s="87">
        <f t="shared" si="4"/>
        <v>18.471799230772302</v>
      </c>
      <c r="AG30" s="87">
        <f t="shared" si="4"/>
        <v>15.148280285107282</v>
      </c>
      <c r="AH30" s="87">
        <f t="shared" si="4"/>
        <v>12.309691037229939</v>
      </c>
      <c r="AI30" s="87">
        <f t="shared" si="4"/>
        <v>9.9121560698452722</v>
      </c>
      <c r="AJ30" s="87">
        <f t="shared" si="4"/>
        <v>7.9365081049667374</v>
      </c>
      <c r="AK30" s="87">
        <f t="shared" si="4"/>
        <v>6.3243357733182215</v>
      </c>
      <c r="AL30" s="87">
        <f t="shared" si="4"/>
        <v>5.0064909638510535</v>
      </c>
      <c r="AM30" s="87">
        <f t="shared" si="4"/>
        <v>3.9149804375374972</v>
      </c>
      <c r="AN30" s="87">
        <f t="shared" si="4"/>
        <v>2.9947131817245793</v>
      </c>
      <c r="AO30" s="87">
        <f t="shared" si="4"/>
        <v>2.220107166457737</v>
      </c>
      <c r="AP30" s="87">
        <f t="shared" si="4"/>
        <v>1.5560440876085981</v>
      </c>
      <c r="AQ30" s="89">
        <f>AP32</f>
        <v>0.97763956735416979</v>
      </c>
      <c r="AR30" s="89">
        <f>AQ32</f>
        <v>0.46065462564471116</v>
      </c>
      <c r="AS30" s="96"/>
      <c r="AT30" s="96"/>
      <c r="AU30" s="96"/>
      <c r="AV30" s="96"/>
      <c r="AW30" s="96"/>
      <c r="AX30" s="96"/>
      <c r="AY30" s="96"/>
      <c r="AZ30" s="12"/>
      <c r="BA30" s="12"/>
    </row>
    <row r="31" spans="2:55" ht="13.5" x14ac:dyDescent="0.25">
      <c r="B31" s="37" t="s">
        <v>31</v>
      </c>
      <c r="C31" s="72" t="s">
        <v>32</v>
      </c>
      <c r="D31" s="86">
        <f t="shared" ref="D31:AP31" si="5">D29*D30</f>
        <v>33.891116348095657</v>
      </c>
      <c r="E31" s="87">
        <f t="shared" si="5"/>
        <v>32.503317892070072</v>
      </c>
      <c r="F31" s="87">
        <f t="shared" si="5"/>
        <v>31.111963561279783</v>
      </c>
      <c r="G31" s="87">
        <f t="shared" si="5"/>
        <v>29.736152631517609</v>
      </c>
      <c r="H31" s="87">
        <f t="shared" si="5"/>
        <v>28.363184432785339</v>
      </c>
      <c r="I31" s="87">
        <f t="shared" si="5"/>
        <v>27.004928761662445</v>
      </c>
      <c r="J31" s="87">
        <f t="shared" si="5"/>
        <v>25.66425798513243</v>
      </c>
      <c r="K31" s="87">
        <f t="shared" si="5"/>
        <v>24.346620693969097</v>
      </c>
      <c r="L31" s="87">
        <f t="shared" si="5"/>
        <v>23.012057565193963</v>
      </c>
      <c r="M31" s="87">
        <f t="shared" si="5"/>
        <v>21.736461345823756</v>
      </c>
      <c r="N31" s="87">
        <f t="shared" si="5"/>
        <v>20.476705482302684</v>
      </c>
      <c r="O31" s="87">
        <f t="shared" si="5"/>
        <v>19.17213279764059</v>
      </c>
      <c r="P31" s="87">
        <f t="shared" si="5"/>
        <v>18.01535926944484</v>
      </c>
      <c r="Q31" s="87">
        <f t="shared" si="5"/>
        <v>16.751001006797672</v>
      </c>
      <c r="R31" s="87">
        <f t="shared" si="5"/>
        <v>15.660902963809324</v>
      </c>
      <c r="S31" s="87">
        <f t="shared" si="5"/>
        <v>14.582009563451566</v>
      </c>
      <c r="T31" s="87">
        <f t="shared" si="5"/>
        <v>13.500964875378509</v>
      </c>
      <c r="U31" s="87">
        <f t="shared" si="5"/>
        <v>12.527705199211843</v>
      </c>
      <c r="V31" s="87">
        <f t="shared" si="5"/>
        <v>11.387810933901328</v>
      </c>
      <c r="W31" s="87">
        <f t="shared" si="5"/>
        <v>10.395932629015274</v>
      </c>
      <c r="X31" s="87">
        <f t="shared" si="5"/>
        <v>9.4178182742510721</v>
      </c>
      <c r="Y31" s="87">
        <f t="shared" si="5"/>
        <v>8.4335140042972849</v>
      </c>
      <c r="Z31" s="87">
        <f t="shared" si="5"/>
        <v>7.5639075837375893</v>
      </c>
      <c r="AA31" s="87">
        <f t="shared" si="5"/>
        <v>6.7202921579875383</v>
      </c>
      <c r="AB31" s="87">
        <f t="shared" si="5"/>
        <v>5.935240900773012</v>
      </c>
      <c r="AC31" s="87">
        <f t="shared" si="5"/>
        <v>5.1893083094994781</v>
      </c>
      <c r="AD31" s="87">
        <f t="shared" si="5"/>
        <v>4.5241125972487399</v>
      </c>
      <c r="AE31" s="87">
        <f t="shared" si="5"/>
        <v>3.903421002949242</v>
      </c>
      <c r="AF31" s="87">
        <f t="shared" si="5"/>
        <v>3.3235189456650196</v>
      </c>
      <c r="AG31" s="87">
        <f t="shared" si="5"/>
        <v>2.8385892478773425</v>
      </c>
      <c r="AH31" s="87">
        <f t="shared" si="5"/>
        <v>2.3975349673846664</v>
      </c>
      <c r="AI31" s="87">
        <f t="shared" si="5"/>
        <v>1.9756479648785352</v>
      </c>
      <c r="AJ31" s="87">
        <f t="shared" si="5"/>
        <v>1.6121723316485164</v>
      </c>
      <c r="AK31" s="87">
        <f t="shared" si="5"/>
        <v>1.317844809467168</v>
      </c>
      <c r="AL31" s="87">
        <f t="shared" si="5"/>
        <v>1.0915105263135563</v>
      </c>
      <c r="AM31" s="87">
        <f t="shared" si="5"/>
        <v>0.92026725581291791</v>
      </c>
      <c r="AN31" s="87">
        <f t="shared" si="5"/>
        <v>0.77460601526684225</v>
      </c>
      <c r="AO31" s="87">
        <f t="shared" si="5"/>
        <v>0.66406307884913895</v>
      </c>
      <c r="AP31" s="87">
        <f t="shared" si="5"/>
        <v>0.57840452025442834</v>
      </c>
      <c r="AQ31" s="89">
        <f>AQ29*AQ30</f>
        <v>0.51698494170945863</v>
      </c>
      <c r="AR31" s="89">
        <f>AR29*AR30</f>
        <v>0.46065462564471116</v>
      </c>
      <c r="AS31" s="96"/>
      <c r="AT31" s="96"/>
      <c r="AU31" s="96"/>
      <c r="AV31" s="96"/>
      <c r="AW31" s="96"/>
      <c r="AX31" s="96"/>
      <c r="AY31" s="96"/>
      <c r="AZ31" s="12"/>
      <c r="BA31" s="12"/>
    </row>
    <row r="32" spans="2:55" ht="13.5" x14ac:dyDescent="0.25">
      <c r="B32" s="37" t="s">
        <v>58</v>
      </c>
      <c r="C32" s="72" t="s">
        <v>33</v>
      </c>
      <c r="D32" s="86">
        <f t="shared" ref="D32:AP32" si="6">D30-D31</f>
        <v>466.10888365190436</v>
      </c>
      <c r="E32" s="87">
        <f t="shared" si="6"/>
        <v>433.60556575983429</v>
      </c>
      <c r="F32" s="87">
        <f t="shared" si="6"/>
        <v>402.49360219855453</v>
      </c>
      <c r="G32" s="87">
        <f t="shared" si="6"/>
        <v>372.75744956703693</v>
      </c>
      <c r="H32" s="87">
        <f t="shared" si="6"/>
        <v>344.39426513425161</v>
      </c>
      <c r="I32" s="87">
        <f t="shared" si="6"/>
        <v>317.38933637258918</v>
      </c>
      <c r="J32" s="87">
        <f t="shared" si="6"/>
        <v>291.72507838745673</v>
      </c>
      <c r="K32" s="87">
        <f t="shared" si="6"/>
        <v>267.37845769348763</v>
      </c>
      <c r="L32" s="87">
        <f t="shared" si="6"/>
        <v>244.36640012829366</v>
      </c>
      <c r="M32" s="87">
        <f t="shared" si="6"/>
        <v>222.62993878246991</v>
      </c>
      <c r="N32" s="87">
        <f t="shared" si="6"/>
        <v>202.15323330016722</v>
      </c>
      <c r="O32" s="87">
        <f t="shared" si="6"/>
        <v>182.98110050252663</v>
      </c>
      <c r="P32" s="87">
        <f t="shared" si="6"/>
        <v>164.96574123308179</v>
      </c>
      <c r="Q32" s="87">
        <f t="shared" si="6"/>
        <v>148.21474022628411</v>
      </c>
      <c r="R32" s="87">
        <f t="shared" si="6"/>
        <v>132.55383726247479</v>
      </c>
      <c r="S32" s="87">
        <f t="shared" si="6"/>
        <v>117.97182769902322</v>
      </c>
      <c r="T32" s="87">
        <f t="shared" si="6"/>
        <v>104.47086282364471</v>
      </c>
      <c r="U32" s="87">
        <f t="shared" si="6"/>
        <v>91.943157624432871</v>
      </c>
      <c r="V32" s="87">
        <f t="shared" si="6"/>
        <v>80.555346690531536</v>
      </c>
      <c r="W32" s="87">
        <f t="shared" si="6"/>
        <v>70.159414061516259</v>
      </c>
      <c r="X32" s="87">
        <f t="shared" si="6"/>
        <v>60.741595787265183</v>
      </c>
      <c r="Y32" s="87">
        <f t="shared" si="6"/>
        <v>52.308081782967896</v>
      </c>
      <c r="Z32" s="87">
        <f t="shared" si="6"/>
        <v>44.744174199230308</v>
      </c>
      <c r="AA32" s="87">
        <f t="shared" si="6"/>
        <v>38.023882041242771</v>
      </c>
      <c r="AB32" s="87">
        <f t="shared" si="6"/>
        <v>32.088641140469761</v>
      </c>
      <c r="AC32" s="87">
        <f t="shared" si="6"/>
        <v>26.899332830970284</v>
      </c>
      <c r="AD32" s="87">
        <f t="shared" si="6"/>
        <v>22.375220233721542</v>
      </c>
      <c r="AE32" s="87">
        <f t="shared" si="6"/>
        <v>18.471799230772302</v>
      </c>
      <c r="AF32" s="87">
        <f t="shared" si="6"/>
        <v>15.148280285107282</v>
      </c>
      <c r="AG32" s="87">
        <f t="shared" si="6"/>
        <v>12.309691037229939</v>
      </c>
      <c r="AH32" s="87">
        <f t="shared" si="6"/>
        <v>9.9121560698452722</v>
      </c>
      <c r="AI32" s="87">
        <f t="shared" si="6"/>
        <v>7.9365081049667374</v>
      </c>
      <c r="AJ32" s="87">
        <f t="shared" si="6"/>
        <v>6.3243357733182215</v>
      </c>
      <c r="AK32" s="87">
        <f t="shared" si="6"/>
        <v>5.0064909638510535</v>
      </c>
      <c r="AL32" s="87">
        <f t="shared" si="6"/>
        <v>3.9149804375374972</v>
      </c>
      <c r="AM32" s="87">
        <f t="shared" si="6"/>
        <v>2.9947131817245793</v>
      </c>
      <c r="AN32" s="87">
        <f t="shared" si="6"/>
        <v>2.220107166457737</v>
      </c>
      <c r="AO32" s="87">
        <f t="shared" si="6"/>
        <v>1.5560440876085981</v>
      </c>
      <c r="AP32" s="87">
        <f t="shared" si="6"/>
        <v>0.97763956735416979</v>
      </c>
      <c r="AQ32" s="89">
        <f>AQ30-AQ31</f>
        <v>0.46065462564471116</v>
      </c>
      <c r="AR32" s="89">
        <f>AR30-AR31</f>
        <v>0</v>
      </c>
      <c r="AS32" s="96"/>
      <c r="AT32" s="96"/>
      <c r="AU32" s="96"/>
      <c r="AV32" s="96"/>
      <c r="AW32" s="96"/>
      <c r="AX32" s="96"/>
      <c r="AY32" s="96"/>
      <c r="AZ32" s="12"/>
      <c r="BA32" s="12"/>
    </row>
    <row r="33" spans="2:55" x14ac:dyDescent="0.25">
      <c r="B33" s="19"/>
      <c r="C33" s="19"/>
      <c r="D33" s="33"/>
      <c r="E33" s="33"/>
      <c r="F33" s="33"/>
      <c r="G33" s="33"/>
      <c r="H33" s="33"/>
      <c r="I33" s="33"/>
      <c r="J33" s="33"/>
      <c r="K33" s="33"/>
      <c r="L33" s="33"/>
      <c r="M33" s="33"/>
      <c r="AS33" s="12"/>
      <c r="AT33" s="12"/>
      <c r="AU33" s="12"/>
      <c r="AV33" s="12"/>
      <c r="AW33" s="12"/>
      <c r="AX33" s="12"/>
      <c r="AY33" s="12"/>
      <c r="AZ33" s="12"/>
      <c r="BA33" s="12"/>
    </row>
    <row r="35" spans="2:55" x14ac:dyDescent="0.25">
      <c r="B35" s="79" t="s">
        <v>109</v>
      </c>
      <c r="C35" s="19"/>
      <c r="G35" s="78"/>
      <c r="H35" s="78"/>
      <c r="I35" s="78"/>
      <c r="J35" s="78"/>
      <c r="K35" s="78"/>
      <c r="L35" s="78"/>
      <c r="M35" s="78"/>
    </row>
    <row r="36" spans="2:55" x14ac:dyDescent="0.25">
      <c r="B36" s="79"/>
      <c r="C36" s="19"/>
      <c r="G36" s="78"/>
      <c r="H36" s="78"/>
      <c r="I36" s="78"/>
      <c r="J36" s="78"/>
      <c r="K36" s="78"/>
      <c r="L36" s="78"/>
      <c r="M36" s="78"/>
    </row>
    <row r="37" spans="2:55" x14ac:dyDescent="0.25">
      <c r="B37" s="145" t="s">
        <v>63</v>
      </c>
      <c r="C37" s="145"/>
      <c r="G37" s="78"/>
      <c r="H37" s="78"/>
      <c r="I37" s="78"/>
      <c r="J37" s="78"/>
      <c r="K37" s="78"/>
      <c r="L37" s="78"/>
      <c r="M37" s="78"/>
    </row>
    <row r="38" spans="2:55" x14ac:dyDescent="0.25">
      <c r="B38" s="81" t="s">
        <v>62</v>
      </c>
      <c r="C38" s="79"/>
      <c r="G38" s="78"/>
      <c r="H38" s="78"/>
      <c r="I38" s="78"/>
      <c r="J38" s="78"/>
      <c r="K38" s="78"/>
      <c r="L38" s="78"/>
      <c r="M38" s="78"/>
    </row>
    <row r="39" spans="2:55" x14ac:dyDescent="0.25">
      <c r="B39" s="20" t="s">
        <v>64</v>
      </c>
      <c r="C39" s="79"/>
      <c r="G39" s="78"/>
      <c r="H39" s="78"/>
      <c r="I39" s="78"/>
      <c r="J39" s="78"/>
      <c r="K39" s="78"/>
      <c r="L39" s="78"/>
      <c r="M39" s="78"/>
    </row>
    <row r="40" spans="2:55" x14ac:dyDescent="0.25">
      <c r="C40" s="79"/>
      <c r="G40" s="78"/>
      <c r="H40" s="78"/>
      <c r="I40" s="78"/>
      <c r="J40" s="78"/>
      <c r="K40" s="78"/>
      <c r="L40" s="78"/>
      <c r="M40" s="78"/>
    </row>
    <row r="41" spans="2:55" x14ac:dyDescent="0.25">
      <c r="B41" s="19" t="s">
        <v>53</v>
      </c>
      <c r="C41" s="19"/>
      <c r="G41" s="78"/>
      <c r="H41" s="78"/>
      <c r="I41" s="78"/>
      <c r="J41" s="78"/>
      <c r="K41" s="78"/>
      <c r="L41" s="78"/>
      <c r="M41" s="78"/>
      <c r="AZ41" s="12"/>
      <c r="BA41" s="12"/>
      <c r="BB41" s="12"/>
      <c r="BC41" s="12"/>
    </row>
    <row r="42" spans="2:55" x14ac:dyDescent="0.25">
      <c r="B42" s="45" t="s">
        <v>21</v>
      </c>
      <c r="C42" s="14" t="s">
        <v>36</v>
      </c>
      <c r="D42" s="53"/>
      <c r="E42" s="53"/>
      <c r="F42" s="53"/>
      <c r="G42" s="53"/>
      <c r="H42" s="53"/>
      <c r="I42" s="53"/>
      <c r="J42" s="124"/>
      <c r="K42" s="124"/>
      <c r="L42" s="124"/>
      <c r="M42" s="124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53"/>
      <c r="BA42" s="53"/>
      <c r="BB42" s="12"/>
      <c r="BC42" s="12"/>
    </row>
    <row r="43" spans="2:55" x14ac:dyDescent="0.25">
      <c r="B43" s="45" t="s">
        <v>35</v>
      </c>
      <c r="C43" s="70" t="s">
        <v>39</v>
      </c>
      <c r="D43" s="53"/>
      <c r="E43" s="53"/>
      <c r="F43" s="53"/>
      <c r="G43" s="53"/>
      <c r="H43" s="53"/>
      <c r="I43" s="53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48"/>
      <c r="BA43" s="48"/>
      <c r="BB43" s="12"/>
      <c r="BC43" s="12"/>
    </row>
    <row r="44" spans="2:55" x14ac:dyDescent="0.25">
      <c r="B44" s="45" t="s">
        <v>15</v>
      </c>
      <c r="C44" s="70">
        <v>51</v>
      </c>
      <c r="D44" s="53"/>
      <c r="E44" s="53"/>
      <c r="F44" s="53"/>
      <c r="G44" s="53"/>
      <c r="H44" s="53"/>
      <c r="I44" s="53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48"/>
      <c r="BA44" s="48"/>
      <c r="BB44" s="12"/>
      <c r="BC44" s="52"/>
    </row>
    <row r="45" spans="2:55" x14ac:dyDescent="0.25">
      <c r="B45" s="45" t="s">
        <v>59</v>
      </c>
      <c r="C45" s="70">
        <v>300</v>
      </c>
      <c r="D45" s="34">
        <f>C45/12</f>
        <v>25</v>
      </c>
      <c r="E45" s="35" t="s">
        <v>4</v>
      </c>
      <c r="F45" s="53"/>
      <c r="G45" s="53"/>
      <c r="H45" s="53"/>
      <c r="I45" s="53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48"/>
      <c r="BA45" s="48"/>
      <c r="BB45" s="12"/>
      <c r="BC45" s="12"/>
    </row>
    <row r="46" spans="2:55" x14ac:dyDescent="0.25">
      <c r="B46" s="45" t="s">
        <v>9</v>
      </c>
      <c r="C46" s="125">
        <v>3.5000000000000003E-2</v>
      </c>
      <c r="D46" s="53"/>
      <c r="E46" s="53"/>
      <c r="F46" s="53"/>
      <c r="G46" s="53"/>
      <c r="H46" s="53"/>
      <c r="I46" s="53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7"/>
      <c r="BA46" s="127"/>
      <c r="BB46" s="12"/>
      <c r="BC46" s="12"/>
    </row>
    <row r="47" spans="2:55" x14ac:dyDescent="0.25">
      <c r="B47" s="45" t="s">
        <v>6</v>
      </c>
      <c r="C47" s="125">
        <v>0.04</v>
      </c>
      <c r="D47" s="53"/>
      <c r="E47" s="53"/>
      <c r="F47" s="53"/>
      <c r="G47" s="53"/>
      <c r="H47" s="53"/>
      <c r="I47" s="53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7"/>
      <c r="BA47" s="127"/>
      <c r="BB47" s="12"/>
      <c r="BC47" s="12"/>
    </row>
    <row r="48" spans="2:55" x14ac:dyDescent="0.25">
      <c r="B48" s="45" t="s">
        <v>7</v>
      </c>
      <c r="C48" s="125">
        <v>0.02</v>
      </c>
      <c r="D48" s="53"/>
      <c r="E48" s="53"/>
      <c r="F48" s="53"/>
      <c r="G48" s="53"/>
      <c r="H48" s="53"/>
      <c r="I48" s="53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7"/>
      <c r="BA48" s="127"/>
      <c r="BB48" s="12"/>
      <c r="BC48" s="12"/>
    </row>
    <row r="49" spans="2:55" ht="43.5" customHeight="1" x14ac:dyDescent="0.25">
      <c r="B49" s="45" t="s">
        <v>3</v>
      </c>
      <c r="C49" s="126" t="s">
        <v>37</v>
      </c>
      <c r="D49" s="53"/>
      <c r="E49" s="53"/>
      <c r="F49" s="53"/>
      <c r="G49" s="53"/>
      <c r="H49" s="53"/>
      <c r="I49" s="53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49"/>
      <c r="BA49" s="49"/>
      <c r="BB49" s="12"/>
      <c r="BC49" s="12"/>
    </row>
    <row r="50" spans="2:55" x14ac:dyDescent="0.25">
      <c r="B50" s="45" t="s">
        <v>5</v>
      </c>
      <c r="C50" s="125">
        <v>0.03</v>
      </c>
      <c r="D50" s="53"/>
      <c r="E50" s="53"/>
      <c r="F50" s="53"/>
      <c r="G50" s="53"/>
      <c r="H50" s="53"/>
      <c r="I50" s="53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7"/>
      <c r="BA50" s="127"/>
      <c r="BB50" s="12"/>
      <c r="BC50" s="12"/>
    </row>
    <row r="51" spans="2:55" x14ac:dyDescent="0.25">
      <c r="B51" s="45" t="s">
        <v>38</v>
      </c>
      <c r="C51" s="99">
        <v>500</v>
      </c>
      <c r="D51" s="53"/>
      <c r="E51" s="53"/>
      <c r="F51" s="53"/>
      <c r="G51" s="53"/>
      <c r="H51" s="53"/>
      <c r="I51" s="53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36"/>
      <c r="BA51" s="36"/>
      <c r="BB51" s="12"/>
      <c r="BC51" s="12"/>
    </row>
    <row r="52" spans="2:55" x14ac:dyDescent="0.25">
      <c r="B52" s="53"/>
      <c r="C52" s="96"/>
      <c r="D52" s="53"/>
      <c r="E52" s="53"/>
      <c r="F52" s="53"/>
      <c r="G52" s="53"/>
      <c r="H52" s="53"/>
      <c r="I52" s="53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36"/>
      <c r="BA52" s="36"/>
      <c r="BB52" s="12"/>
      <c r="BC52" s="12"/>
    </row>
    <row r="53" spans="2:55" x14ac:dyDescent="0.25">
      <c r="B53" s="12" t="s">
        <v>47</v>
      </c>
      <c r="C53" s="96"/>
      <c r="D53" s="53"/>
      <c r="E53" s="53"/>
      <c r="F53" s="53"/>
      <c r="G53" s="53"/>
      <c r="H53" s="53"/>
      <c r="I53" s="53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36"/>
      <c r="BA53" s="36"/>
      <c r="BB53" s="12"/>
      <c r="BC53" s="12"/>
    </row>
    <row r="54" spans="2:55" x14ac:dyDescent="0.25">
      <c r="B54" s="12" t="s">
        <v>118</v>
      </c>
      <c r="C54" s="96"/>
      <c r="D54" s="53"/>
      <c r="E54" s="53"/>
      <c r="F54" s="53"/>
      <c r="G54" s="53"/>
      <c r="H54" s="53"/>
      <c r="I54" s="53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36"/>
      <c r="BA54" s="36"/>
      <c r="BB54" s="12"/>
      <c r="BC54" s="12"/>
    </row>
    <row r="55" spans="2:55" x14ac:dyDescent="0.25">
      <c r="B55" s="12" t="s">
        <v>50</v>
      </c>
      <c r="C55" s="96"/>
      <c r="D55" s="53"/>
      <c r="E55" s="53"/>
      <c r="F55" s="53"/>
      <c r="G55" s="53"/>
      <c r="H55" s="53"/>
      <c r="I55" s="53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36"/>
      <c r="BA55" s="36"/>
      <c r="BB55" s="12"/>
      <c r="BC55" s="12"/>
    </row>
    <row r="56" spans="2:55" x14ac:dyDescent="0.25">
      <c r="B56" s="20" t="s">
        <v>51</v>
      </c>
      <c r="C56" s="96"/>
      <c r="D56" s="53"/>
      <c r="E56" s="53"/>
      <c r="F56" s="53"/>
      <c r="G56" s="53"/>
      <c r="H56" s="53"/>
      <c r="I56" s="53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36"/>
      <c r="BA56" s="36"/>
      <c r="BB56" s="12"/>
      <c r="BC56" s="12"/>
    </row>
    <row r="57" spans="2:55" x14ac:dyDescent="0.25">
      <c r="B57" s="12" t="s">
        <v>113</v>
      </c>
      <c r="C57" s="96"/>
      <c r="D57" s="53"/>
      <c r="E57" s="53"/>
      <c r="F57" s="53"/>
      <c r="G57" s="53"/>
      <c r="H57" s="53"/>
      <c r="I57" s="53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36"/>
      <c r="BA57" s="36"/>
      <c r="BB57" s="12"/>
      <c r="BC57" s="12"/>
    </row>
    <row r="58" spans="2:55" ht="14.5" x14ac:dyDescent="0.35">
      <c r="B58" s="56" t="s">
        <v>119</v>
      </c>
      <c r="C58" s="96"/>
      <c r="D58" s="53"/>
      <c r="E58" s="53"/>
      <c r="F58" s="53"/>
      <c r="G58" s="53"/>
      <c r="H58" s="53"/>
      <c r="I58" s="53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36"/>
      <c r="BA58" s="36"/>
      <c r="BB58" s="12"/>
      <c r="BC58" s="12"/>
    </row>
    <row r="59" spans="2:55" x14ac:dyDescent="0.25">
      <c r="B59" s="53"/>
      <c r="C59" s="96"/>
      <c r="D59" s="53"/>
      <c r="E59" s="53"/>
      <c r="F59" s="53"/>
      <c r="G59" s="53"/>
      <c r="H59" s="53"/>
      <c r="I59" s="53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36"/>
      <c r="BA59" s="36"/>
      <c r="BB59" s="12"/>
      <c r="BC59" s="12"/>
    </row>
    <row r="60" spans="2:55" ht="14.5" x14ac:dyDescent="0.35">
      <c r="B60"/>
      <c r="C60" s="96"/>
      <c r="D60" s="53"/>
      <c r="E60" s="53"/>
      <c r="F60" s="53"/>
      <c r="G60" s="53"/>
      <c r="H60" s="53"/>
      <c r="I60" s="53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36"/>
      <c r="BA60" s="36"/>
      <c r="BB60" s="12"/>
      <c r="BC60" s="12"/>
    </row>
    <row r="61" spans="2:55" x14ac:dyDescent="0.25">
      <c r="B61" s="53"/>
      <c r="C61" s="96"/>
      <c r="D61" s="53"/>
      <c r="E61" s="53"/>
      <c r="F61" s="53"/>
      <c r="G61" s="53"/>
      <c r="H61" s="53"/>
      <c r="I61" s="53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36"/>
      <c r="BA61" s="36"/>
      <c r="BB61" s="12"/>
      <c r="BC61" s="12"/>
    </row>
    <row r="62" spans="2:55" x14ac:dyDescent="0.25">
      <c r="B62" s="53"/>
      <c r="C62" s="96"/>
      <c r="D62" s="53"/>
      <c r="E62" s="53"/>
      <c r="F62" s="53"/>
      <c r="G62" s="53"/>
      <c r="H62" s="53"/>
      <c r="I62" s="53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36"/>
      <c r="BA62" s="36"/>
      <c r="BB62" s="12"/>
      <c r="BC62" s="12"/>
    </row>
    <row r="63" spans="2:55" x14ac:dyDescent="0.25">
      <c r="B63" s="53"/>
      <c r="C63" s="96"/>
      <c r="D63" s="53"/>
      <c r="E63" s="53"/>
      <c r="F63" s="53"/>
      <c r="G63" s="53"/>
      <c r="H63" s="53"/>
      <c r="I63" s="53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36"/>
      <c r="BA63" s="36"/>
      <c r="BB63" s="12"/>
      <c r="BC63" s="12"/>
    </row>
    <row r="64" spans="2:55" x14ac:dyDescent="0.25">
      <c r="B64" s="53"/>
      <c r="C64" s="96"/>
      <c r="D64" s="53"/>
      <c r="E64" s="53"/>
      <c r="F64" s="53"/>
      <c r="G64" s="53"/>
      <c r="H64" s="53"/>
      <c r="I64" s="53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36"/>
      <c r="BA64" s="36"/>
      <c r="BB64" s="12"/>
      <c r="BC64" s="12"/>
    </row>
    <row r="65" spans="2:53" x14ac:dyDescent="0.25">
      <c r="B65" s="32" t="s">
        <v>19</v>
      </c>
      <c r="D65" s="22"/>
    </row>
    <row r="66" spans="2:53" x14ac:dyDescent="0.25">
      <c r="B66" s="139" t="s">
        <v>21</v>
      </c>
      <c r="C66" s="139" t="s">
        <v>22</v>
      </c>
      <c r="D66" s="137" t="s">
        <v>57</v>
      </c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</row>
    <row r="67" spans="2:53" x14ac:dyDescent="0.25">
      <c r="B67" s="139"/>
      <c r="C67" s="139"/>
      <c r="D67" s="70">
        <v>1</v>
      </c>
      <c r="E67" s="70">
        <v>2</v>
      </c>
      <c r="F67" s="70">
        <v>3</v>
      </c>
      <c r="G67" s="70">
        <v>4</v>
      </c>
      <c r="H67" s="70">
        <v>5</v>
      </c>
      <c r="I67" s="70">
        <v>6</v>
      </c>
      <c r="J67" s="70">
        <v>7</v>
      </c>
      <c r="K67" s="70">
        <v>8</v>
      </c>
      <c r="L67" s="70">
        <v>9</v>
      </c>
      <c r="M67" s="70">
        <v>10</v>
      </c>
      <c r="N67" s="70">
        <v>11</v>
      </c>
      <c r="O67" s="70">
        <v>12</v>
      </c>
      <c r="P67" s="70">
        <v>13</v>
      </c>
      <c r="Q67" s="70">
        <v>14</v>
      </c>
      <c r="R67" s="70">
        <v>15</v>
      </c>
      <c r="S67" s="70">
        <v>16</v>
      </c>
      <c r="T67" s="70">
        <v>17</v>
      </c>
      <c r="U67" s="70">
        <v>18</v>
      </c>
      <c r="V67" s="70">
        <v>19</v>
      </c>
      <c r="W67" s="70">
        <v>20</v>
      </c>
      <c r="X67" s="70">
        <v>21</v>
      </c>
      <c r="Y67" s="70">
        <v>22</v>
      </c>
      <c r="Z67" s="70">
        <v>23</v>
      </c>
      <c r="AA67" s="70">
        <v>24</v>
      </c>
      <c r="AB67" s="70">
        <v>25</v>
      </c>
      <c r="AC67" s="70">
        <v>26</v>
      </c>
      <c r="AD67" s="70">
        <v>27</v>
      </c>
      <c r="AE67" s="70">
        <v>28</v>
      </c>
      <c r="AF67" s="70">
        <v>29</v>
      </c>
      <c r="AG67" s="70">
        <v>30</v>
      </c>
      <c r="AH67" s="70">
        <v>31</v>
      </c>
      <c r="AI67" s="70">
        <v>32</v>
      </c>
      <c r="AJ67" s="70">
        <v>33</v>
      </c>
      <c r="AK67" s="70">
        <v>34</v>
      </c>
      <c r="AL67" s="70">
        <v>35</v>
      </c>
      <c r="AM67" s="70">
        <v>36</v>
      </c>
      <c r="AN67" s="70">
        <v>37</v>
      </c>
      <c r="AO67" s="70">
        <v>38</v>
      </c>
      <c r="AP67" s="70">
        <v>39</v>
      </c>
      <c r="AQ67" s="70">
        <v>40</v>
      </c>
      <c r="AR67" s="70">
        <v>41</v>
      </c>
      <c r="AS67" s="70">
        <v>42</v>
      </c>
      <c r="AT67" s="70">
        <v>43</v>
      </c>
      <c r="AU67" s="70">
        <v>44</v>
      </c>
      <c r="AV67" s="70">
        <v>45</v>
      </c>
      <c r="AW67" s="70">
        <v>46</v>
      </c>
      <c r="AX67" s="70">
        <v>47</v>
      </c>
      <c r="AY67" s="70">
        <v>48</v>
      </c>
      <c r="AZ67" s="70">
        <v>49</v>
      </c>
      <c r="BA67" s="70">
        <v>50</v>
      </c>
    </row>
    <row r="68" spans="2:53" x14ac:dyDescent="0.25">
      <c r="B68" s="80" t="s">
        <v>40</v>
      </c>
      <c r="C68" s="95" t="s">
        <v>41</v>
      </c>
      <c r="D68" s="90"/>
      <c r="E68" s="90"/>
      <c r="F68" s="90"/>
      <c r="G68" s="91"/>
      <c r="H68" s="82">
        <f>ROUND(G70*(1+$C$46)/D45,0)</f>
        <v>10000</v>
      </c>
      <c r="I68" s="82">
        <f t="shared" ref="I68:BA68" si="7">H68*(1+$C$48)</f>
        <v>10200</v>
      </c>
      <c r="J68" s="91">
        <f t="shared" si="7"/>
        <v>10404</v>
      </c>
      <c r="K68" s="91">
        <f t="shared" si="7"/>
        <v>10612.08</v>
      </c>
      <c r="L68" s="91">
        <f t="shared" si="7"/>
        <v>10824.321599999999</v>
      </c>
      <c r="M68" s="91">
        <f t="shared" si="7"/>
        <v>11040.808031999999</v>
      </c>
      <c r="N68" s="91">
        <f t="shared" si="7"/>
        <v>11261.62419264</v>
      </c>
      <c r="O68" s="91">
        <f t="shared" si="7"/>
        <v>11486.8566764928</v>
      </c>
      <c r="P68" s="91">
        <f t="shared" si="7"/>
        <v>11716.593810022656</v>
      </c>
      <c r="Q68" s="91">
        <f t="shared" si="7"/>
        <v>11950.925686223109</v>
      </c>
      <c r="R68" s="91">
        <f t="shared" si="7"/>
        <v>12189.944199947571</v>
      </c>
      <c r="S68" s="91">
        <f t="shared" si="7"/>
        <v>12433.743083946523</v>
      </c>
      <c r="T68" s="91">
        <f t="shared" si="7"/>
        <v>12682.417945625453</v>
      </c>
      <c r="U68" s="91">
        <f t="shared" si="7"/>
        <v>12936.066304537962</v>
      </c>
      <c r="V68" s="91">
        <f t="shared" si="7"/>
        <v>13194.787630628722</v>
      </c>
      <c r="W68" s="91">
        <f t="shared" si="7"/>
        <v>13458.683383241296</v>
      </c>
      <c r="X68" s="91">
        <f t="shared" si="7"/>
        <v>13727.857050906123</v>
      </c>
      <c r="Y68" s="91">
        <f t="shared" si="7"/>
        <v>14002.414191924245</v>
      </c>
      <c r="Z68" s="91">
        <f t="shared" si="7"/>
        <v>14282.46247576273</v>
      </c>
      <c r="AA68" s="91">
        <f t="shared" si="7"/>
        <v>14568.111725277984</v>
      </c>
      <c r="AB68" s="91">
        <f t="shared" si="7"/>
        <v>14859.473959783543</v>
      </c>
      <c r="AC68" s="91">
        <f t="shared" si="7"/>
        <v>15156.663438979214</v>
      </c>
      <c r="AD68" s="91">
        <f t="shared" si="7"/>
        <v>15459.796707758798</v>
      </c>
      <c r="AE68" s="91">
        <f t="shared" si="7"/>
        <v>15768.992641913974</v>
      </c>
      <c r="AF68" s="91">
        <f t="shared" si="7"/>
        <v>16084.372494752253</v>
      </c>
      <c r="AG68" s="91">
        <f t="shared" si="7"/>
        <v>16406.059944647299</v>
      </c>
      <c r="AH68" s="91">
        <f t="shared" si="7"/>
        <v>16734.181143540245</v>
      </c>
      <c r="AI68" s="91">
        <f t="shared" si="7"/>
        <v>17068.86476641105</v>
      </c>
      <c r="AJ68" s="91">
        <f t="shared" si="7"/>
        <v>17410.242061739271</v>
      </c>
      <c r="AK68" s="91">
        <f t="shared" si="7"/>
        <v>17758.446902974058</v>
      </c>
      <c r="AL68" s="91">
        <f t="shared" si="7"/>
        <v>18113.615841033537</v>
      </c>
      <c r="AM68" s="91">
        <f t="shared" si="7"/>
        <v>18475.88815785421</v>
      </c>
      <c r="AN68" s="91">
        <f t="shared" si="7"/>
        <v>18845.405921011294</v>
      </c>
      <c r="AO68" s="91">
        <f t="shared" si="7"/>
        <v>19222.31403943152</v>
      </c>
      <c r="AP68" s="91">
        <f t="shared" si="7"/>
        <v>19606.76032022015</v>
      </c>
      <c r="AQ68" s="91">
        <f t="shared" si="7"/>
        <v>19998.895526624554</v>
      </c>
      <c r="AR68" s="91">
        <f t="shared" si="7"/>
        <v>20398.873437157046</v>
      </c>
      <c r="AS68" s="91">
        <f t="shared" si="7"/>
        <v>20806.850905900188</v>
      </c>
      <c r="AT68" s="91">
        <f t="shared" si="7"/>
        <v>21222.987924018191</v>
      </c>
      <c r="AU68" s="91">
        <f t="shared" si="7"/>
        <v>21647.447682498554</v>
      </c>
      <c r="AV68" s="91">
        <f t="shared" si="7"/>
        <v>22080.396636148525</v>
      </c>
      <c r="AW68" s="91">
        <f t="shared" si="7"/>
        <v>22522.004568871496</v>
      </c>
      <c r="AX68" s="91">
        <f t="shared" si="7"/>
        <v>22972.444660248926</v>
      </c>
      <c r="AY68" s="91">
        <f t="shared" si="7"/>
        <v>23431.893553453905</v>
      </c>
      <c r="AZ68" s="82">
        <f t="shared" si="7"/>
        <v>23900.531424522982</v>
      </c>
      <c r="BA68" s="82">
        <f t="shared" si="7"/>
        <v>24378.542053013443</v>
      </c>
    </row>
    <row r="69" spans="2:53" ht="13.5" x14ac:dyDescent="0.25">
      <c r="B69" s="80" t="s">
        <v>8</v>
      </c>
      <c r="C69" s="74" t="s">
        <v>67</v>
      </c>
      <c r="D69" s="92">
        <f t="shared" ref="D69:AI69" si="8">D68/(1+$C$47)^(D67-1)</f>
        <v>0</v>
      </c>
      <c r="E69" s="92">
        <f t="shared" si="8"/>
        <v>0</v>
      </c>
      <c r="F69" s="92">
        <f t="shared" si="8"/>
        <v>0</v>
      </c>
      <c r="G69" s="92">
        <f t="shared" si="8"/>
        <v>0</v>
      </c>
      <c r="H69" s="82">
        <f t="shared" si="8"/>
        <v>8548.0419102972573</v>
      </c>
      <c r="I69" s="82">
        <f t="shared" si="8"/>
        <v>8383.6564889453857</v>
      </c>
      <c r="J69" s="92">
        <f t="shared" si="8"/>
        <v>8222.4323256964362</v>
      </c>
      <c r="K69" s="92">
        <f t="shared" si="8"/>
        <v>8064.3086271253514</v>
      </c>
      <c r="L69" s="92">
        <f t="shared" si="8"/>
        <v>7909.2257689114003</v>
      </c>
      <c r="M69" s="92">
        <f t="shared" si="8"/>
        <v>7757.1252733554111</v>
      </c>
      <c r="N69" s="92">
        <f t="shared" si="8"/>
        <v>7607.9497873293458</v>
      </c>
      <c r="O69" s="92">
        <f t="shared" si="8"/>
        <v>7461.6430606499362</v>
      </c>
      <c r="P69" s="92">
        <f t="shared" si="8"/>
        <v>7318.1499248682048</v>
      </c>
      <c r="Q69" s="92">
        <f t="shared" si="8"/>
        <v>7177.4162724668931</v>
      </c>
      <c r="R69" s="92">
        <f t="shared" si="8"/>
        <v>7039.3890364579147</v>
      </c>
      <c r="S69" s="92">
        <f t="shared" si="8"/>
        <v>6904.016170372186</v>
      </c>
      <c r="T69" s="92">
        <f t="shared" si="8"/>
        <v>6771.2466286342578</v>
      </c>
      <c r="U69" s="92">
        <f t="shared" si="8"/>
        <v>6641.0303473143686</v>
      </c>
      <c r="V69" s="92">
        <f t="shared" si="8"/>
        <v>6513.3182252506294</v>
      </c>
      <c r="W69" s="92">
        <f t="shared" si="8"/>
        <v>6388.0621055342717</v>
      </c>
      <c r="X69" s="92">
        <f t="shared" si="8"/>
        <v>6265.214757350921</v>
      </c>
      <c r="Y69" s="92">
        <f t="shared" si="8"/>
        <v>6144.7298581710938</v>
      </c>
      <c r="Z69" s="92">
        <f t="shared" si="8"/>
        <v>6026.5619762831884</v>
      </c>
      <c r="AA69" s="92">
        <f t="shared" si="8"/>
        <v>5910.6665536623577</v>
      </c>
      <c r="AB69" s="92">
        <f t="shared" si="8"/>
        <v>5796.9998891688501</v>
      </c>
      <c r="AC69" s="92">
        <f t="shared" si="8"/>
        <v>5685.5191220694487</v>
      </c>
      <c r="AD69" s="92">
        <f t="shared" si="8"/>
        <v>5576.1822158758059</v>
      </c>
      <c r="AE69" s="92">
        <f t="shared" si="8"/>
        <v>5468.947942493578</v>
      </c>
      <c r="AF69" s="92">
        <f t="shared" si="8"/>
        <v>5363.775866676393</v>
      </c>
      <c r="AG69" s="92">
        <f t="shared" si="8"/>
        <v>5260.6263307787704</v>
      </c>
      <c r="AH69" s="92">
        <f t="shared" si="8"/>
        <v>5159.4604398022557</v>
      </c>
      <c r="AI69" s="92">
        <f t="shared" si="8"/>
        <v>5060.2400467291354</v>
      </c>
      <c r="AJ69" s="92">
        <f t="shared" ref="AJ69:BO69" si="9">AJ68/(1+$C$47)^(AJ67-1)</f>
        <v>4962.9277381381899</v>
      </c>
      <c r="AK69" s="92">
        <f t="shared" si="9"/>
        <v>4867.4868200970714</v>
      </c>
      <c r="AL69" s="92">
        <f t="shared" si="9"/>
        <v>4773.8813043259734</v>
      </c>
      <c r="AM69" s="92">
        <f t="shared" si="9"/>
        <v>4682.0758946273963</v>
      </c>
      <c r="AN69" s="92">
        <f t="shared" si="9"/>
        <v>4592.0359735768698</v>
      </c>
      <c r="AO69" s="92">
        <f t="shared" si="9"/>
        <v>4503.7275894696213</v>
      </c>
      <c r="AP69" s="92">
        <f t="shared" si="9"/>
        <v>4417.1174435182829</v>
      </c>
      <c r="AQ69" s="92">
        <f t="shared" si="9"/>
        <v>4332.1728772967781</v>
      </c>
      <c r="AR69" s="92">
        <f t="shared" si="9"/>
        <v>4248.8618604256853</v>
      </c>
      <c r="AS69" s="92">
        <f t="shared" si="9"/>
        <v>4167.1529784944223</v>
      </c>
      <c r="AT69" s="92">
        <f t="shared" si="9"/>
        <v>4087.0154212156835</v>
      </c>
      <c r="AU69" s="92">
        <f t="shared" si="9"/>
        <v>4008.4189708076892</v>
      </c>
      <c r="AV69" s="92">
        <f t="shared" si="9"/>
        <v>3931.3339905998487</v>
      </c>
      <c r="AW69" s="92">
        <f t="shared" si="9"/>
        <v>3855.7314138575439</v>
      </c>
      <c r="AX69" s="92">
        <f t="shared" si="9"/>
        <v>3781.5827328218215</v>
      </c>
      <c r="AY69" s="92">
        <f t="shared" si="9"/>
        <v>3708.8599879598637</v>
      </c>
      <c r="AZ69" s="82">
        <f t="shared" si="9"/>
        <v>3637.5357574221734</v>
      </c>
      <c r="BA69" s="82">
        <f t="shared" si="9"/>
        <v>3567.5831467025164</v>
      </c>
    </row>
    <row r="70" spans="2:53" x14ac:dyDescent="0.25">
      <c r="B70" s="80" t="s">
        <v>0</v>
      </c>
      <c r="C70" s="77" t="s">
        <v>25</v>
      </c>
      <c r="D70" s="82">
        <f>10000*D45/(1+$C$46)^4</f>
        <v>217860.55692464311</v>
      </c>
      <c r="E70" s="82">
        <f>D70*(1+$C$46)</f>
        <v>225485.6764170056</v>
      </c>
      <c r="F70" s="82">
        <f>E70*(1+$C$46)</f>
        <v>233377.67509160077</v>
      </c>
      <c r="G70" s="82">
        <f>F70*(1+$C$46)</f>
        <v>241545.89371980677</v>
      </c>
      <c r="H70" s="82"/>
      <c r="I70" s="82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</row>
    <row r="71" spans="2:53" ht="13" x14ac:dyDescent="0.25">
      <c r="B71" s="46" t="s">
        <v>44</v>
      </c>
      <c r="C71" s="77" t="s">
        <v>112</v>
      </c>
      <c r="D71" s="82">
        <f>D70/$D$45/(1+$C$47)^(D67-1)</f>
        <v>8714.4222769857242</v>
      </c>
      <c r="E71" s="82">
        <f>E70/$D$45/(1+$C$47)^(E67-1)</f>
        <v>8672.526016038677</v>
      </c>
      <c r="F71" s="82">
        <f>F70/$D$45/(1+$C$47)^(F67-1)</f>
        <v>8630.8311794231049</v>
      </c>
      <c r="G71" s="82">
        <f>G70/$D$45/(1+$C$47)^(G67-1)</f>
        <v>8589.3367987528</v>
      </c>
      <c r="H71" s="82">
        <f>H69</f>
        <v>8548.0419102972573</v>
      </c>
      <c r="I71" s="82">
        <f t="shared" ref="I71:BA71" si="10">I69</f>
        <v>8383.6564889453857</v>
      </c>
      <c r="J71" s="82">
        <f t="shared" si="10"/>
        <v>8222.4323256964362</v>
      </c>
      <c r="K71" s="82">
        <f t="shared" si="10"/>
        <v>8064.3086271253514</v>
      </c>
      <c r="L71" s="82">
        <f t="shared" si="10"/>
        <v>7909.2257689114003</v>
      </c>
      <c r="M71" s="82">
        <f t="shared" si="10"/>
        <v>7757.1252733554111</v>
      </c>
      <c r="N71" s="82">
        <f t="shared" si="10"/>
        <v>7607.9497873293458</v>
      </c>
      <c r="O71" s="82">
        <f t="shared" si="10"/>
        <v>7461.6430606499362</v>
      </c>
      <c r="P71" s="82">
        <f t="shared" si="10"/>
        <v>7318.1499248682048</v>
      </c>
      <c r="Q71" s="82">
        <f t="shared" si="10"/>
        <v>7177.4162724668931</v>
      </c>
      <c r="R71" s="82">
        <f t="shared" si="10"/>
        <v>7039.3890364579147</v>
      </c>
      <c r="S71" s="82">
        <f t="shared" si="10"/>
        <v>6904.016170372186</v>
      </c>
      <c r="T71" s="82">
        <f t="shared" si="10"/>
        <v>6771.2466286342578</v>
      </c>
      <c r="U71" s="82">
        <f t="shared" si="10"/>
        <v>6641.0303473143686</v>
      </c>
      <c r="V71" s="82">
        <f t="shared" si="10"/>
        <v>6513.3182252506294</v>
      </c>
      <c r="W71" s="82">
        <f t="shared" si="10"/>
        <v>6388.0621055342717</v>
      </c>
      <c r="X71" s="82">
        <f t="shared" si="10"/>
        <v>6265.214757350921</v>
      </c>
      <c r="Y71" s="82">
        <f t="shared" si="10"/>
        <v>6144.7298581710938</v>
      </c>
      <c r="Z71" s="82">
        <f t="shared" si="10"/>
        <v>6026.5619762831884</v>
      </c>
      <c r="AA71" s="82">
        <f t="shared" si="10"/>
        <v>5910.6665536623577</v>
      </c>
      <c r="AB71" s="82">
        <f t="shared" si="10"/>
        <v>5796.9998891688501</v>
      </c>
      <c r="AC71" s="82">
        <f t="shared" si="10"/>
        <v>5685.5191220694487</v>
      </c>
      <c r="AD71" s="82">
        <f t="shared" si="10"/>
        <v>5576.1822158758059</v>
      </c>
      <c r="AE71" s="82">
        <f t="shared" si="10"/>
        <v>5468.947942493578</v>
      </c>
      <c r="AF71" s="82">
        <f t="shared" si="10"/>
        <v>5363.775866676393</v>
      </c>
      <c r="AG71" s="82">
        <f t="shared" si="10"/>
        <v>5260.6263307787704</v>
      </c>
      <c r="AH71" s="82">
        <f t="shared" si="10"/>
        <v>5159.4604398022557</v>
      </c>
      <c r="AI71" s="82">
        <f t="shared" si="10"/>
        <v>5060.2400467291354</v>
      </c>
      <c r="AJ71" s="82">
        <f t="shared" si="10"/>
        <v>4962.9277381381899</v>
      </c>
      <c r="AK71" s="82">
        <f t="shared" si="10"/>
        <v>4867.4868200970714</v>
      </c>
      <c r="AL71" s="82">
        <f t="shared" si="10"/>
        <v>4773.8813043259734</v>
      </c>
      <c r="AM71" s="82">
        <f t="shared" si="10"/>
        <v>4682.0758946273963</v>
      </c>
      <c r="AN71" s="82">
        <f t="shared" si="10"/>
        <v>4592.0359735768698</v>
      </c>
      <c r="AO71" s="82">
        <f t="shared" si="10"/>
        <v>4503.7275894696213</v>
      </c>
      <c r="AP71" s="82">
        <f t="shared" si="10"/>
        <v>4417.1174435182829</v>
      </c>
      <c r="AQ71" s="82">
        <f t="shared" si="10"/>
        <v>4332.1728772967781</v>
      </c>
      <c r="AR71" s="82">
        <f t="shared" si="10"/>
        <v>4248.8618604256853</v>
      </c>
      <c r="AS71" s="82">
        <f t="shared" si="10"/>
        <v>4167.1529784944223</v>
      </c>
      <c r="AT71" s="82">
        <f t="shared" si="10"/>
        <v>4087.0154212156835</v>
      </c>
      <c r="AU71" s="82">
        <f t="shared" si="10"/>
        <v>4008.4189708076892</v>
      </c>
      <c r="AV71" s="82">
        <f t="shared" si="10"/>
        <v>3931.3339905998487</v>
      </c>
      <c r="AW71" s="82">
        <f t="shared" si="10"/>
        <v>3855.7314138575439</v>
      </c>
      <c r="AX71" s="82">
        <f t="shared" si="10"/>
        <v>3781.5827328218215</v>
      </c>
      <c r="AY71" s="82">
        <f t="shared" si="10"/>
        <v>3708.8599879598637</v>
      </c>
      <c r="AZ71" s="82">
        <f t="shared" si="10"/>
        <v>3637.5357574221734</v>
      </c>
      <c r="BA71" s="82">
        <f t="shared" si="10"/>
        <v>3567.5831467025164</v>
      </c>
    </row>
    <row r="72" spans="2:53" ht="13.5" x14ac:dyDescent="0.25">
      <c r="B72" s="37" t="s">
        <v>120</v>
      </c>
      <c r="C72" s="109" t="s">
        <v>96</v>
      </c>
      <c r="D72" s="88">
        <v>1</v>
      </c>
      <c r="E72" s="65">
        <f>D72*VLOOKUP($C44+E67-1,MT!$A$2:$C$104,3)/VLOOKUP($C44+D67-1,MT!$A$2:$C$104,3)*(1-$C$50)</f>
        <v>0.96632169867437112</v>
      </c>
      <c r="F72" s="65">
        <f>E72*VLOOKUP($C44+F67-1,MT!$A$2:$C$104,3)/VLOOKUP($C44+E67-1,MT!$A$2:$C$104,3)*(1-$C$50)</f>
        <v>0.93322440516655336</v>
      </c>
      <c r="G72" s="65">
        <f>F72*VLOOKUP($C44+G67-1,MT!$A$2:$C$104,3)/VLOOKUP($C44+F67-1,MT!$A$2:$C$104,3)*(1-$C$50)</f>
        <v>0.90122387086803202</v>
      </c>
      <c r="H72" s="65">
        <f>G72*VLOOKUP($C44+H67-1,MT!$A$2:$C$104,3)/VLOOKUP($C44+G67-1,MT!$A$2:$C$104,3)</f>
        <v>0.89710373549031275</v>
      </c>
      <c r="I72" s="65">
        <f>H72*VLOOKUP($C44+I67-1,MT!$A$2:$C$104,3)/VLOOKUP($C44+H67-1,MT!$A$2:$C$104,3)</f>
        <v>0.89240193394162137</v>
      </c>
      <c r="J72" s="65">
        <f>I72*VLOOKUP($C44+J67-1,MT!$A$2:$C$104,3)/VLOOKUP($C44+I67-1,MT!$A$2:$C$104,3)</f>
        <v>0.88736082712652953</v>
      </c>
      <c r="K72" s="65">
        <f>J72*VLOOKUP($C44+K67-1,MT!$A$2:$C$104,3)/VLOOKUP($C44+J67-1,MT!$A$2:$C$104,3)</f>
        <v>0.8818349985022943</v>
      </c>
      <c r="L72" s="65">
        <f>K72*VLOOKUP($C44+L67-1,MT!$A$2:$C$104,3)/VLOOKUP($C44+K67-1,MT!$A$2:$C$104,3)</f>
        <v>0.87618314220768179</v>
      </c>
      <c r="M72" s="65">
        <f>L72*VLOOKUP($C44+M67-1,MT!$A$2:$C$104,3)/VLOOKUP($C44+L67-1,MT!$A$2:$C$104,3)</f>
        <v>0.87017259177430306</v>
      </c>
      <c r="N72" s="65">
        <f>M72*VLOOKUP($C44+N67-1,MT!$A$2:$C$104,3)/VLOOKUP($C44+M67-1,MT!$A$2:$C$104,3)</f>
        <v>0.86352220855285511</v>
      </c>
      <c r="O72" s="65">
        <f>N72*VLOOKUP($C44+O67-1,MT!$A$2:$C$104,3)/VLOOKUP($C44+N67-1,MT!$A$2:$C$104,3)</f>
        <v>0.8563580202137151</v>
      </c>
      <c r="P72" s="65">
        <f>O72*VLOOKUP($C44+P67-1,MT!$A$2:$C$104,3)/VLOOKUP($C44+O67-1,MT!$A$2:$C$104,3)</f>
        <v>0.8487963599910775</v>
      </c>
      <c r="Q72" s="65">
        <f>P72*VLOOKUP($C44+Q67-1,MT!$A$2:$C$104,3)/VLOOKUP($C44+P67-1,MT!$A$2:$C$104,3)</f>
        <v>0.8405754781080047</v>
      </c>
      <c r="R72" s="65">
        <f>Q72*VLOOKUP($C44+R67-1,MT!$A$2:$C$104,3)/VLOOKUP($C44+Q67-1,MT!$A$2:$C$104,3)</f>
        <v>0.83176323561777699</v>
      </c>
      <c r="S72" s="65">
        <f>R72*VLOOKUP($C44+S67-1,MT!$A$2:$C$104,3)/VLOOKUP($C44+R67-1,MT!$A$2:$C$104,3)</f>
        <v>0.82219482710528546</v>
      </c>
      <c r="T72" s="65">
        <f>S72*VLOOKUP($C44+T67-1,MT!$A$2:$C$104,3)/VLOOKUP($C44+S67-1,MT!$A$2:$C$104,3)</f>
        <v>0.81201566911327328</v>
      </c>
      <c r="U72" s="65">
        <f>T72*VLOOKUP($C44+U67-1,MT!$A$2:$C$104,3)/VLOOKUP($C44+T67-1,MT!$A$2:$C$104,3)</f>
        <v>0.80061501216221953</v>
      </c>
      <c r="V72" s="65">
        <f>U72*VLOOKUP($C44+V67-1,MT!$A$2:$C$104,3)/VLOOKUP($C44+U67-1,MT!$A$2:$C$104,3)</f>
        <v>0.78870055009347373</v>
      </c>
      <c r="W72" s="65">
        <f>V72*VLOOKUP($C44+W67-1,MT!$A$2:$C$104,3)/VLOOKUP($C44+V67-1,MT!$A$2:$C$104,3)</f>
        <v>0.77547733914004069</v>
      </c>
      <c r="X72" s="65">
        <f>W72*VLOOKUP($C44+X67-1,MT!$A$2:$C$104,3)/VLOOKUP($C44+W67-1,MT!$A$2:$C$104,3)</f>
        <v>0.76018921327965661</v>
      </c>
      <c r="Y72" s="65">
        <f>X72*VLOOKUP($C44+Y67-1,MT!$A$2:$C$104,3)/VLOOKUP($C44+X67-1,MT!$A$2:$C$104,3)</f>
        <v>0.74569603118626782</v>
      </c>
      <c r="Z72" s="65">
        <f>Y72*VLOOKUP($C44+Z67-1,MT!$A$2:$C$104,3)/VLOOKUP($C44+Y67-1,MT!$A$2:$C$104,3)</f>
        <v>0.72765468544994905</v>
      </c>
      <c r="AA72" s="65">
        <f>Z72*VLOOKUP($C44+AA67-1,MT!$A$2:$C$104,3)/VLOOKUP($C44+Z67-1,MT!$A$2:$C$104,3)</f>
        <v>0.71076697761939167</v>
      </c>
      <c r="AB72" s="65">
        <f>AA72*VLOOKUP($C44+AB67-1,MT!$A$2:$C$104,3)/VLOOKUP($C44+AA67-1,MT!$A$2:$C$104,3)</f>
        <v>0.69193068811607761</v>
      </c>
      <c r="AC72" s="65">
        <f>AB72*VLOOKUP($C44+AC67-1,MT!$A$2:$C$104,3)/VLOOKUP($C44+AB67-1,MT!$A$2:$C$104,3)</f>
        <v>0.67123306686565265</v>
      </c>
      <c r="AD72" s="65">
        <f>AC72*VLOOKUP($C44+AD67-1,MT!$A$2:$C$104,3)/VLOOKUP($C44+AC67-1,MT!$A$2:$C$104,3)</f>
        <v>0.6513788615631374</v>
      </c>
      <c r="AE72" s="65">
        <f>AD72*VLOOKUP($C44+AE67-1,MT!$A$2:$C$104,3)/VLOOKUP($C44+AD67-1,MT!$A$2:$C$104,3)</f>
        <v>0.62497121740100281</v>
      </c>
      <c r="AF72" s="65">
        <f>AE72*VLOOKUP($C44+AF67-1,MT!$A$2:$C$104,3)/VLOOKUP($C44+AE67-1,MT!$A$2:$C$104,3)</f>
        <v>0.59989171099592131</v>
      </c>
      <c r="AG72" s="65">
        <f>AF72*VLOOKUP($C44+AG67-1,MT!$A$2:$C$104,3)/VLOOKUP($C44+AF67-1,MT!$A$2:$C$104,3)</f>
        <v>0.57207837358727076</v>
      </c>
      <c r="AH72" s="65">
        <f>AG72*VLOOKUP($C44+AH67-1,MT!$A$2:$C$104,3)/VLOOKUP($C44+AG67-1,MT!$A$2:$C$104,3)</f>
        <v>0.54058115042913002</v>
      </c>
      <c r="AI72" s="65">
        <f>AH72*VLOOKUP($C44+AI67-1,MT!$A$2:$C$104,3)/VLOOKUP($C44+AH67-1,MT!$A$2:$C$104,3)</f>
        <v>0.50926812155846379</v>
      </c>
      <c r="AJ72" s="65">
        <f>AI72*VLOOKUP($C44+AJ67-1,MT!$A$2:$C$104,3)/VLOOKUP($C44+AI67-1,MT!$A$2:$C$104,3)</f>
        <v>0.47453295671524492</v>
      </c>
      <c r="AK72" s="65">
        <f>AJ72*VLOOKUP($C44+AK67-1,MT!$A$2:$C$104,3)/VLOOKUP($C44+AJ67-1,MT!$A$2:$C$104,3)</f>
        <v>0.43840179306169291</v>
      </c>
      <c r="AL72" s="65">
        <f>AK72*VLOOKUP($C44+AL67-1,MT!$A$2:$C$104,3)/VLOOKUP($C44+AK67-1,MT!$A$2:$C$104,3)</f>
        <v>0.40084554728925914</v>
      </c>
      <c r="AM72" s="65">
        <f>AL72*VLOOKUP($C44+AM67-1,MT!$A$2:$C$104,3)/VLOOKUP($C44+AL67-1,MT!$A$2:$C$104,3)</f>
        <v>0.36377402332596886</v>
      </c>
      <c r="AN72" s="65">
        <f>AM72*VLOOKUP($C44+AN67-1,MT!$A$2:$C$104,3)/VLOOKUP($C44+AM67-1,MT!$A$2:$C$104,3)</f>
        <v>0.32519016731815104</v>
      </c>
      <c r="AO72" s="65">
        <f>AN72*VLOOKUP($C44+AO67-1,MT!$A$2:$C$104,3)/VLOOKUP($C44+AN67-1,MT!$A$2:$C$104,3)</f>
        <v>0.28572411761769212</v>
      </c>
      <c r="AP72" s="65">
        <f>AO72*VLOOKUP($C44+AP67-1,MT!$A$2:$C$104,3)/VLOOKUP($C44+AO67-1,MT!$A$2:$C$104,3)</f>
        <v>0.24906945441026518</v>
      </c>
      <c r="AQ72" s="65">
        <f>AP72*VLOOKUP($C44+AQ67-1,MT!$A$2:$C$104,3)/VLOOKUP($C44+AP67-1,MT!$A$2:$C$104,3)</f>
        <v>0.21339392925730799</v>
      </c>
      <c r="AR72" s="65">
        <f>AQ72*VLOOKUP($C44+AR67-1,MT!$A$2:$C$104,3)/VLOOKUP($C44+AQ67-1,MT!$A$2:$C$104,3)</f>
        <v>0.17892051419102656</v>
      </c>
      <c r="AS72" s="65">
        <f>AR72*VLOOKUP($C44+AS67-1,MT!$A$2:$C$104,3)/VLOOKUP($C44+AR67-1,MT!$A$2:$C$104,3)</f>
        <v>0.14697734696847387</v>
      </c>
      <c r="AT72" s="65">
        <f>AS72*VLOOKUP($C44+AT67-1,MT!$A$2:$C$104,3)/VLOOKUP($C44+AS67-1,MT!$A$2:$C$104,3)</f>
        <v>0.1189410375276173</v>
      </c>
      <c r="AU72" s="65">
        <f>AT72*VLOOKUP($C44+AU67-1,MT!$A$2:$C$104,3)/VLOOKUP($C44+AT67-1,MT!$A$2:$C$104,3)</f>
        <v>9.5209057751954471E-2</v>
      </c>
      <c r="AV72" s="65">
        <f>AU72*VLOOKUP($C44+AV67-1,MT!$A$2:$C$104,3)/VLOOKUP($C44+AU67-1,MT!$A$2:$C$104,3)</f>
        <v>7.5888046439496953E-2</v>
      </c>
      <c r="AW72" s="65">
        <f>AV72*VLOOKUP($C44+AW67-1,MT!$A$2:$C$104,3)/VLOOKUP($C44+AV67-1,MT!$A$2:$C$104,3)</f>
        <v>5.9145755151682543E-2</v>
      </c>
      <c r="AX72" s="65">
        <f>AW72*VLOOKUP($C44+AX67-1,MT!$A$2:$C$104,3)/VLOOKUP($C44+AW67-1,MT!$A$2:$C$104,3)</f>
        <v>4.6223071719918435E-2</v>
      </c>
      <c r="AY72" s="65">
        <f>AX72*VLOOKUP($C44+AY67-1,MT!$A$2:$C$104,3)/VLOOKUP($C44+AX67-1,MT!$A$2:$C$104,3)</f>
        <v>3.5869413876614555E-2</v>
      </c>
      <c r="AZ72" s="65">
        <f>AY72*VLOOKUP($C44+AZ67-1,MT!$A$2:$C$104,3)/VLOOKUP($C44+AY67-1,MT!$A$2:$C$104,3)</f>
        <v>2.9209336218983688E-2</v>
      </c>
      <c r="BA72" s="65">
        <f>AZ72*VLOOKUP($C44+BA67-1,MT!$A$2:$C$104,3)/VLOOKUP($C44+AZ67-1,MT!$A$2:$C$104,3)</f>
        <v>2.3499313307273968E-2</v>
      </c>
    </row>
    <row r="73" spans="2:53" ht="13.5" x14ac:dyDescent="0.25">
      <c r="B73" s="80" t="s">
        <v>42</v>
      </c>
      <c r="C73" s="110" t="s">
        <v>111</v>
      </c>
      <c r="D73" s="82">
        <f>D71*D72</f>
        <v>8714.4222769857242</v>
      </c>
      <c r="E73" s="82">
        <f>E71*E72</f>
        <v>8380.450071616171</v>
      </c>
      <c r="F73" s="82">
        <f t="shared" ref="F73:BA73" si="11">F71*F72</f>
        <v>8054.5022935100696</v>
      </c>
      <c r="G73" s="82">
        <f t="shared" si="11"/>
        <v>7740.9153579612293</v>
      </c>
      <c r="H73" s="82">
        <f t="shared" si="11"/>
        <v>7668.4803288554185</v>
      </c>
      <c r="I73" s="82">
        <f t="shared" si="11"/>
        <v>7481.5912642370859</v>
      </c>
      <c r="J73" s="66">
        <f t="shared" si="11"/>
        <v>7296.2643495219036</v>
      </c>
      <c r="K73" s="66">
        <f t="shared" si="11"/>
        <v>7111.3895861231231</v>
      </c>
      <c r="L73" s="66">
        <f t="shared" si="11"/>
        <v>6929.9302866347589</v>
      </c>
      <c r="M73" s="66">
        <f t="shared" si="11"/>
        <v>6750.0378038336275</v>
      </c>
      <c r="N73" s="66">
        <f t="shared" si="11"/>
        <v>6569.6336029138611</v>
      </c>
      <c r="O73" s="66">
        <f t="shared" si="11"/>
        <v>6389.8378789595854</v>
      </c>
      <c r="P73" s="66">
        <f t="shared" si="11"/>
        <v>6211.6190180971098</v>
      </c>
      <c r="Q73" s="66">
        <f t="shared" si="11"/>
        <v>6033.1601148090313</v>
      </c>
      <c r="R73" s="66">
        <f t="shared" si="11"/>
        <v>5855.1050017365405</v>
      </c>
      <c r="S73" s="66">
        <f t="shared" si="11"/>
        <v>5676.4463815312547</v>
      </c>
      <c r="T73" s="66">
        <f t="shared" si="11"/>
        <v>5498.3583618814428</v>
      </c>
      <c r="U73" s="66">
        <f t="shared" si="11"/>
        <v>5316.9085922847626</v>
      </c>
      <c r="V73" s="66">
        <f t="shared" si="11"/>
        <v>5137.0576671890194</v>
      </c>
      <c r="W73" s="66">
        <f t="shared" si="11"/>
        <v>4953.7974038610428</v>
      </c>
      <c r="X73" s="66">
        <f t="shared" si="11"/>
        <v>4762.7486774186909</v>
      </c>
      <c r="Y73" s="66">
        <f t="shared" si="11"/>
        <v>4582.1006679499433</v>
      </c>
      <c r="Z73" s="66">
        <f t="shared" si="11"/>
        <v>4385.2560591969668</v>
      </c>
      <c r="AA73" s="66">
        <f t="shared" si="11"/>
        <v>4201.1066020626204</v>
      </c>
      <c r="AB73" s="66">
        <f t="shared" si="11"/>
        <v>4011.1221223214279</v>
      </c>
      <c r="AC73" s="66">
        <f t="shared" si="11"/>
        <v>3816.3084370299889</v>
      </c>
      <c r="AD73" s="66">
        <f t="shared" si="11"/>
        <v>3632.2072236457952</v>
      </c>
      <c r="AE73" s="66">
        <f t="shared" si="11"/>
        <v>3417.935053522921</v>
      </c>
      <c r="AF73" s="66">
        <f t="shared" si="11"/>
        <v>3217.6846820591322</v>
      </c>
      <c r="AG73" s="66">
        <f t="shared" si="11"/>
        <v>3009.4905553622907</v>
      </c>
      <c r="AH73" s="66">
        <f t="shared" si="11"/>
        <v>2789.1070601418887</v>
      </c>
      <c r="AI73" s="66">
        <f t="shared" si="11"/>
        <v>2577.0189432326597</v>
      </c>
      <c r="AJ73" s="66">
        <f t="shared" si="11"/>
        <v>2355.0727735428181</v>
      </c>
      <c r="AK73" s="66">
        <f t="shared" si="11"/>
        <v>2133.914949634714</v>
      </c>
      <c r="AL73" s="66">
        <f t="shared" si="11"/>
        <v>1913.5890641265071</v>
      </c>
      <c r="AM73" s="66">
        <f t="shared" si="11"/>
        <v>1703.2175857061429</v>
      </c>
      <c r="AN73" s="66">
        <f t="shared" si="11"/>
        <v>1493.2849465784309</v>
      </c>
      <c r="AO73" s="66">
        <f t="shared" si="11"/>
        <v>1286.8235914916631</v>
      </c>
      <c r="AP73" s="66">
        <f t="shared" si="11"/>
        <v>1100.1690317231642</v>
      </c>
      <c r="AQ73" s="66">
        <f t="shared" si="11"/>
        <v>924.45939250829713</v>
      </c>
      <c r="AR73" s="66">
        <f t="shared" si="11"/>
        <v>760.20854879400531</v>
      </c>
      <c r="AS73" s="66">
        <f t="shared" si="11"/>
        <v>612.47708919088404</v>
      </c>
      <c r="AT73" s="66">
        <f t="shared" si="11"/>
        <v>486.11385459076524</v>
      </c>
      <c r="AU73" s="66">
        <f t="shared" si="11"/>
        <v>381.6377932856592</v>
      </c>
      <c r="AV73" s="66">
        <f t="shared" si="11"/>
        <v>298.3412564478142</v>
      </c>
      <c r="AW73" s="66">
        <f t="shared" si="11"/>
        <v>228.05014613466903</v>
      </c>
      <c r="AX73" s="66">
        <f t="shared" si="11"/>
        <v>174.79636987402822</v>
      </c>
      <c r="AY73" s="66">
        <f t="shared" si="11"/>
        <v>133.03463391854802</v>
      </c>
      <c r="AZ73" s="82">
        <f t="shared" si="11"/>
        <v>106.25000494711975</v>
      </c>
      <c r="BA73" s="82">
        <f t="shared" si="11"/>
        <v>83.835754114112774</v>
      </c>
    </row>
    <row r="74" spans="2:53" ht="13.5" x14ac:dyDescent="0.25">
      <c r="B74" s="37" t="s">
        <v>29</v>
      </c>
      <c r="C74" s="72" t="s">
        <v>26</v>
      </c>
      <c r="D74" s="82">
        <f>SUM(D73:$BA$73)</f>
        <v>194347.27051309645</v>
      </c>
      <c r="E74" s="82">
        <f>SUM(E73:$BA$73)</f>
        <v>185632.84823611067</v>
      </c>
      <c r="F74" s="82">
        <f>SUM(F73:$BA$73)</f>
        <v>177252.39816449455</v>
      </c>
      <c r="G74" s="82">
        <f>SUM(G73:$BA$73)</f>
        <v>169197.89587098447</v>
      </c>
      <c r="H74" s="82">
        <f>SUM(H73:$BA$73)</f>
        <v>161456.98051302324</v>
      </c>
      <c r="I74" s="82">
        <f>SUM(I73:$BA$73)</f>
        <v>153788.50018416782</v>
      </c>
      <c r="J74" s="66">
        <f>SUM(J73:$BA$73)</f>
        <v>146306.90891993075</v>
      </c>
      <c r="K74" s="66">
        <f>SUM(K73:$BA$73)</f>
        <v>139010.64457040883</v>
      </c>
      <c r="L74" s="66">
        <f>SUM(L73:$BA$73)</f>
        <v>131899.25498428571</v>
      </c>
      <c r="M74" s="66">
        <f>SUM(M73:$BA$73)</f>
        <v>124969.32469765094</v>
      </c>
      <c r="N74" s="66">
        <f>SUM(N73:$BA$73)</f>
        <v>118219.28689381732</v>
      </c>
      <c r="O74" s="66">
        <f>SUM(O73:$BA$73)</f>
        <v>111649.65329090346</v>
      </c>
      <c r="P74" s="66">
        <f>SUM(P73:$BA$73)</f>
        <v>105259.81541194387</v>
      </c>
      <c r="Q74" s="66">
        <f>SUM(Q73:$BA$73)</f>
        <v>99048.196393846767</v>
      </c>
      <c r="R74" s="66">
        <f>SUM(R73:$BA$73)</f>
        <v>93015.036279037755</v>
      </c>
      <c r="S74" s="66">
        <f>SUM(S73:$BA$73)</f>
        <v>87159.931277301206</v>
      </c>
      <c r="T74" s="66">
        <f>SUM(T73:$BA$73)</f>
        <v>81483.484895769943</v>
      </c>
      <c r="U74" s="66">
        <f>SUM(U73:$BA$73)</f>
        <v>75985.126533888499</v>
      </c>
      <c r="V74" s="66">
        <f>SUM(V73:$BA$73)</f>
        <v>70668.217941603754</v>
      </c>
      <c r="W74" s="66">
        <f>SUM(W73:$BA$73)</f>
        <v>65531.160274414717</v>
      </c>
      <c r="X74" s="66">
        <f>SUM(X73:$BA$73)</f>
        <v>60577.362870553676</v>
      </c>
      <c r="Y74" s="66">
        <f>SUM(Y73:$BA$73)</f>
        <v>55814.614193134985</v>
      </c>
      <c r="Z74" s="66">
        <f>SUM(Z73:$BA$73)</f>
        <v>51232.513525185037</v>
      </c>
      <c r="AA74" s="66">
        <f>SUM(AA73:$BA$73)</f>
        <v>46847.25746598807</v>
      </c>
      <c r="AB74" s="66">
        <f>SUM(AB73:$BA$73)</f>
        <v>42646.150863925453</v>
      </c>
      <c r="AC74" s="66">
        <f>SUM(AC73:$BA$73)</f>
        <v>38635.028741604023</v>
      </c>
      <c r="AD74" s="66">
        <f>SUM(AD73:$BA$73)</f>
        <v>34818.720304574032</v>
      </c>
      <c r="AE74" s="66">
        <f>SUM(AE73:$BA$73)</f>
        <v>31186.513080928238</v>
      </c>
      <c r="AF74" s="66">
        <f>SUM(AF73:$BA$73)</f>
        <v>27768.578027405321</v>
      </c>
      <c r="AG74" s="66">
        <f>SUM(AG73:$BA$73)</f>
        <v>24550.893345346183</v>
      </c>
      <c r="AH74" s="66">
        <f>SUM(AH73:$BA$73)</f>
        <v>21541.402789983895</v>
      </c>
      <c r="AI74" s="66">
        <f>SUM(AI73:$BA$73)</f>
        <v>18752.295729842004</v>
      </c>
      <c r="AJ74" s="66">
        <f>SUM(AJ73:$BA$73)</f>
        <v>16175.276786609345</v>
      </c>
      <c r="AK74" s="66">
        <f>SUM(AK73:$BA$73)</f>
        <v>13820.204013066526</v>
      </c>
      <c r="AL74" s="66">
        <f>SUM(AL73:$BA$73)</f>
        <v>11686.28906343181</v>
      </c>
      <c r="AM74" s="66">
        <f>SUM(AM73:$BA$73)</f>
        <v>9772.6999993053032</v>
      </c>
      <c r="AN74" s="66">
        <f>SUM(AN73:$BA$73)</f>
        <v>8069.4824135991621</v>
      </c>
      <c r="AO74" s="66">
        <f>SUM(AO73:$BA$73)</f>
        <v>6576.1974670207319</v>
      </c>
      <c r="AP74" s="66">
        <f>SUM(AP73:$BA$73)</f>
        <v>5289.3738755290688</v>
      </c>
      <c r="AQ74" s="66">
        <f>SUM(AQ73:$BA$73)</f>
        <v>4189.2048438059037</v>
      </c>
      <c r="AR74" s="66">
        <f>SUM(AR73:$BA$73)</f>
        <v>3264.7454512976055</v>
      </c>
      <c r="AS74" s="66">
        <f>SUM(AS73:$BA$73)</f>
        <v>2504.5369025036002</v>
      </c>
      <c r="AT74" s="66">
        <f>SUM(AT73:$BA$73)</f>
        <v>1892.0598133127164</v>
      </c>
      <c r="AU74" s="66">
        <f>SUM(AU73:$BA$73)</f>
        <v>1405.9459587219512</v>
      </c>
      <c r="AV74" s="66">
        <f>SUM(AV73:$BA$73)</f>
        <v>1024.3081654362918</v>
      </c>
      <c r="AW74" s="66">
        <f>SUM(AW73:$BA$73)</f>
        <v>725.96690898847771</v>
      </c>
      <c r="AX74" s="66">
        <f>SUM(AX73:$BA$73)</f>
        <v>497.91676285380873</v>
      </c>
      <c r="AY74" s="66">
        <f>SUM(AY73:$BA$73)</f>
        <v>323.12039297978055</v>
      </c>
      <c r="AZ74" s="82">
        <f>SUM(AZ73:$BA$73)</f>
        <v>190.08575906123252</v>
      </c>
      <c r="BA74" s="82">
        <f>SUM(BA73:$BA$73)</f>
        <v>83.835754114112774</v>
      </c>
    </row>
    <row r="75" spans="2:53" ht="13.5" x14ac:dyDescent="0.25">
      <c r="B75" s="37" t="s">
        <v>30</v>
      </c>
      <c r="C75" s="72" t="s">
        <v>27</v>
      </c>
      <c r="D75" s="88">
        <f>D73/D74</f>
        <v>4.4839437435775495E-2</v>
      </c>
      <c r="E75" s="65">
        <f t="shared" ref="E75:BA75" si="12">E73/E74</f>
        <v>4.514529702715591E-2</v>
      </c>
      <c r="F75" s="65">
        <f t="shared" si="12"/>
        <v>4.5440864986409354E-2</v>
      </c>
      <c r="G75" s="65">
        <f t="shared" si="12"/>
        <v>4.5750659711890122E-2</v>
      </c>
      <c r="H75" s="65">
        <f t="shared" si="12"/>
        <v>4.7495501925584896E-2</v>
      </c>
      <c r="I75" s="65">
        <f t="shared" si="12"/>
        <v>4.8648574212490428E-2</v>
      </c>
      <c r="J75" s="65">
        <f t="shared" si="12"/>
        <v>4.9869581712746892E-2</v>
      </c>
      <c r="K75" s="65">
        <f t="shared" si="12"/>
        <v>5.1157158562207858E-2</v>
      </c>
      <c r="L75" s="65">
        <f t="shared" si="12"/>
        <v>5.2539571110241531E-2</v>
      </c>
      <c r="M75" s="65">
        <f t="shared" si="12"/>
        <v>5.4013557488324239E-2</v>
      </c>
      <c r="N75" s="65">
        <f t="shared" si="12"/>
        <v>5.5571588828941268E-2</v>
      </c>
      <c r="O75" s="65">
        <f t="shared" si="12"/>
        <v>5.7231148423818629E-2</v>
      </c>
      <c r="P75" s="65">
        <f t="shared" si="12"/>
        <v>5.9012254522653053E-2</v>
      </c>
      <c r="Q75" s="65">
        <f t="shared" si="12"/>
        <v>6.0911357646728767E-2</v>
      </c>
      <c r="R75" s="65">
        <f t="shared" si="12"/>
        <v>6.2947940848742862E-2</v>
      </c>
      <c r="S75" s="65">
        <f t="shared" si="12"/>
        <v>6.5126788173702405E-2</v>
      </c>
      <c r="T75" s="65">
        <f t="shared" si="12"/>
        <v>6.7478193512644905E-2</v>
      </c>
      <c r="U75" s="65">
        <f t="shared" si="12"/>
        <v>6.9973017547236463E-2</v>
      </c>
      <c r="V75" s="65">
        <f t="shared" si="12"/>
        <v>7.2692616522946646E-2</v>
      </c>
      <c r="W75" s="65">
        <f t="shared" si="12"/>
        <v>7.5594532175484008E-2</v>
      </c>
      <c r="X75" s="65">
        <f t="shared" si="12"/>
        <v>7.8622581963432372E-2</v>
      </c>
      <c r="Y75" s="65">
        <f t="shared" si="12"/>
        <v>8.2094998490798973E-2</v>
      </c>
      <c r="Z75" s="65">
        <f t="shared" si="12"/>
        <v>8.5595176919072091E-2</v>
      </c>
      <c r="AA75" s="65">
        <f t="shared" si="12"/>
        <v>8.9676681823107729E-2</v>
      </c>
      <c r="AB75" s="65">
        <f t="shared" si="12"/>
        <v>9.4055900498969808E-2</v>
      </c>
      <c r="AC75" s="65">
        <f t="shared" si="12"/>
        <v>9.8778454716675484E-2</v>
      </c>
      <c r="AD75" s="65">
        <f t="shared" si="12"/>
        <v>0.10431765417779133</v>
      </c>
      <c r="AE75" s="65">
        <f t="shared" si="12"/>
        <v>0.10959657607932836</v>
      </c>
      <c r="AF75" s="65">
        <f t="shared" si="12"/>
        <v>0.11587502532119362</v>
      </c>
      <c r="AG75" s="65">
        <f t="shared" si="12"/>
        <v>0.1225817127315558</v>
      </c>
      <c r="AH75" s="65">
        <f t="shared" si="12"/>
        <v>0.12947657528778672</v>
      </c>
      <c r="AI75" s="65">
        <f t="shared" si="12"/>
        <v>0.13742418423636774</v>
      </c>
      <c r="AJ75" s="65">
        <f t="shared" si="12"/>
        <v>0.14559706177593562</v>
      </c>
      <c r="AK75" s="65">
        <f t="shared" si="12"/>
        <v>0.15440545939967101</v>
      </c>
      <c r="AL75" s="65">
        <f t="shared" si="12"/>
        <v>0.16374651129539664</v>
      </c>
      <c r="AM75" s="65">
        <f t="shared" si="12"/>
        <v>0.17428321608431824</v>
      </c>
      <c r="AN75" s="65">
        <f t="shared" si="12"/>
        <v>0.1850533739390596</v>
      </c>
      <c r="AO75" s="65">
        <f t="shared" si="12"/>
        <v>0.19567897678635907</v>
      </c>
      <c r="AP75" s="65">
        <f t="shared" si="12"/>
        <v>0.20799607999219377</v>
      </c>
      <c r="AQ75" s="65">
        <f t="shared" si="12"/>
        <v>0.22067657872476423</v>
      </c>
      <c r="AR75" s="65">
        <f t="shared" si="12"/>
        <v>0.23285385036430722</v>
      </c>
      <c r="AS75" s="65">
        <f t="shared" si="12"/>
        <v>0.24454704124288845</v>
      </c>
      <c r="AT75" s="65">
        <f t="shared" si="12"/>
        <v>0.25692309047019601</v>
      </c>
      <c r="AU75" s="65">
        <f t="shared" si="12"/>
        <v>0.27144556369192163</v>
      </c>
      <c r="AV75" s="65">
        <f t="shared" si="12"/>
        <v>0.29126123027706152</v>
      </c>
      <c r="AW75" s="65">
        <f t="shared" si="12"/>
        <v>0.31413297673914853</v>
      </c>
      <c r="AX75" s="65">
        <f t="shared" si="12"/>
        <v>0.35105540306010835</v>
      </c>
      <c r="AY75" s="65">
        <f t="shared" si="12"/>
        <v>0.41171847029436098</v>
      </c>
      <c r="AZ75" s="65">
        <f t="shared" si="12"/>
        <v>0.5589582590082055</v>
      </c>
      <c r="BA75" s="65">
        <f t="shared" si="12"/>
        <v>1</v>
      </c>
    </row>
    <row r="76" spans="2:53" ht="13.5" x14ac:dyDescent="0.25">
      <c r="B76" s="37" t="s">
        <v>46</v>
      </c>
      <c r="C76" s="72" t="s">
        <v>28</v>
      </c>
      <c r="D76" s="93">
        <f>C51</f>
        <v>500</v>
      </c>
      <c r="E76" s="67">
        <f>D78</f>
        <v>477.58028128211225</v>
      </c>
      <c r="F76" s="67">
        <f t="shared" ref="F76:BA76" si="13">E78</f>
        <v>456.01977762931864</v>
      </c>
      <c r="G76" s="67">
        <f t="shared" si="13"/>
        <v>435.29784448293236</v>
      </c>
      <c r="H76" s="67">
        <f t="shared" si="13"/>
        <v>415.38268092667448</v>
      </c>
      <c r="I76" s="67">
        <f t="shared" si="13"/>
        <v>395.65387200486703</v>
      </c>
      <c r="J76" s="67">
        <f t="shared" si="13"/>
        <v>376.40587525017907</v>
      </c>
      <c r="K76" s="67">
        <f t="shared" si="13"/>
        <v>357.63467169723225</v>
      </c>
      <c r="L76" s="67">
        <f t="shared" si="13"/>
        <v>339.3390980898738</v>
      </c>
      <c r="M76" s="67">
        <f t="shared" si="13"/>
        <v>321.51036741529566</v>
      </c>
      <c r="N76" s="67">
        <f t="shared" si="13"/>
        <v>304.14444870181734</v>
      </c>
      <c r="O76" s="67">
        <f t="shared" si="13"/>
        <v>287.2426584539549</v>
      </c>
      <c r="P76" s="67">
        <f t="shared" si="13"/>
        <v>270.80343123432436</v>
      </c>
      <c r="Q76" s="67">
        <f t="shared" si="13"/>
        <v>254.82271022471664</v>
      </c>
      <c r="R76" s="67">
        <f t="shared" si="13"/>
        <v>239.3011129857102</v>
      </c>
      <c r="S76" s="67">
        <f t="shared" si="13"/>
        <v>224.23760068044737</v>
      </c>
      <c r="T76" s="67">
        <f t="shared" si="13"/>
        <v>209.63372596035262</v>
      </c>
      <c r="U76" s="67">
        <f t="shared" si="13"/>
        <v>195.48802083322317</v>
      </c>
      <c r="V76" s="67">
        <f t="shared" si="13"/>
        <v>181.80913412118554</v>
      </c>
      <c r="W76" s="67">
        <f t="shared" si="13"/>
        <v>168.59295245414523</v>
      </c>
      <c r="X76" s="67">
        <f t="shared" si="13"/>
        <v>155.8482470852905</v>
      </c>
      <c r="Y76" s="67">
        <f t="shared" si="13"/>
        <v>143.59505550496999</v>
      </c>
      <c r="Z76" s="67">
        <f t="shared" si="13"/>
        <v>131.80661964000328</v>
      </c>
      <c r="AA76" s="67">
        <f t="shared" si="13"/>
        <v>120.52460871281235</v>
      </c>
      <c r="AB76" s="67">
        <f t="shared" si="13"/>
        <v>109.71636172541892</v>
      </c>
      <c r="AC76" s="67">
        <f t="shared" si="13"/>
        <v>99.396890523863945</v>
      </c>
      <c r="AD76" s="67">
        <f t="shared" si="13"/>
        <v>89.578619274274104</v>
      </c>
      <c r="AE76" s="67">
        <f t="shared" si="13"/>
        <v>80.233987847096344</v>
      </c>
      <c r="AF76" s="67">
        <f t="shared" si="13"/>
        <v>71.440617493864139</v>
      </c>
      <c r="AG76" s="67">
        <f t="shared" si="13"/>
        <v>63.162434132800925</v>
      </c>
      <c r="AH76" s="67">
        <f t="shared" si="13"/>
        <v>55.419874776508109</v>
      </c>
      <c r="AI76" s="67">
        <f t="shared" si="13"/>
        <v>48.244299187567847</v>
      </c>
      <c r="AJ76" s="67">
        <f t="shared" si="13"/>
        <v>41.614365727661081</v>
      </c>
      <c r="AK76" s="67">
        <f t="shared" si="13"/>
        <v>35.555436350044431</v>
      </c>
      <c r="AL76" s="67">
        <f t="shared" si="13"/>
        <v>30.065482866260059</v>
      </c>
      <c r="AM76" s="67">
        <f t="shared" si="13"/>
        <v>25.142364936498453</v>
      </c>
      <c r="AN76" s="67">
        <f t="shared" si="13"/>
        <v>20.760472715399906</v>
      </c>
      <c r="AO76" s="67">
        <f t="shared" si="13"/>
        <v>16.918677194845365</v>
      </c>
      <c r="AP76" s="67">
        <f t="shared" si="13"/>
        <v>13.608047752779317</v>
      </c>
      <c r="AQ76" s="67">
        <f t="shared" si="13"/>
        <v>10.777627163854637</v>
      </c>
      <c r="AR76" s="67">
        <f t="shared" si="13"/>
        <v>8.3992572745641123</v>
      </c>
      <c r="AS76" s="67">
        <f t="shared" si="13"/>
        <v>6.4434578779814418</v>
      </c>
      <c r="AT76" s="67">
        <f t="shared" si="13"/>
        <v>4.8677293185478998</v>
      </c>
      <c r="AU76" s="67">
        <f t="shared" si="13"/>
        <v>3.6170972584541921</v>
      </c>
      <c r="AV76" s="67">
        <f t="shared" si="13"/>
        <v>2.6352522542045893</v>
      </c>
      <c r="AW76" s="67">
        <f t="shared" si="13"/>
        <v>1.867705440554561</v>
      </c>
      <c r="AX76" s="67">
        <f t="shared" si="13"/>
        <v>1.280997570841254</v>
      </c>
      <c r="AY76" s="67">
        <f t="shared" si="13"/>
        <v>0.83129645229055793</v>
      </c>
      <c r="AZ76" s="82">
        <f>AY78</f>
        <v>0.48903634859236017</v>
      </c>
      <c r="BA76" s="82">
        <f t="shared" si="13"/>
        <v>0.21568544259144462</v>
      </c>
    </row>
    <row r="77" spans="2:53" ht="13.5" x14ac:dyDescent="0.25">
      <c r="B77" s="37" t="s">
        <v>31</v>
      </c>
      <c r="C77" s="72" t="s">
        <v>32</v>
      </c>
      <c r="D77" s="82">
        <f t="shared" ref="D77:AY77" si="14">D75*D76</f>
        <v>22.419718717887747</v>
      </c>
      <c r="E77" s="82">
        <f t="shared" si="14"/>
        <v>21.560503652793624</v>
      </c>
      <c r="F77" s="82">
        <f t="shared" si="14"/>
        <v>20.721933146386284</v>
      </c>
      <c r="G77" s="82">
        <f t="shared" si="14"/>
        <v>19.915163556257905</v>
      </c>
      <c r="H77" s="82">
        <f t="shared" si="14"/>
        <v>19.728808921807484</v>
      </c>
      <c r="I77" s="82">
        <f t="shared" si="14"/>
        <v>19.247996754687964</v>
      </c>
      <c r="J77" s="67">
        <f t="shared" si="14"/>
        <v>18.771203552946819</v>
      </c>
      <c r="K77" s="67">
        <f t="shared" si="14"/>
        <v>18.29557360735846</v>
      </c>
      <c r="L77" s="67">
        <f t="shared" si="14"/>
        <v>17.82873067457815</v>
      </c>
      <c r="M77" s="67">
        <f t="shared" si="14"/>
        <v>17.365918713478319</v>
      </c>
      <c r="N77" s="67">
        <f t="shared" si="14"/>
        <v>16.901790247862412</v>
      </c>
      <c r="O77" s="67">
        <f t="shared" si="14"/>
        <v>16.439227219630535</v>
      </c>
      <c r="P77" s="67">
        <f t="shared" si="14"/>
        <v>15.980721009607723</v>
      </c>
      <c r="Q77" s="67">
        <f t="shared" si="14"/>
        <v>15.521597239006443</v>
      </c>
      <c r="R77" s="67">
        <f t="shared" si="14"/>
        <v>15.063512305262819</v>
      </c>
      <c r="S77" s="67">
        <f t="shared" si="14"/>
        <v>14.603874720094762</v>
      </c>
      <c r="T77" s="67">
        <f t="shared" si="14"/>
        <v>14.145705127129446</v>
      </c>
      <c r="U77" s="67">
        <f t="shared" si="14"/>
        <v>13.678886712037652</v>
      </c>
      <c r="V77" s="67">
        <f t="shared" si="14"/>
        <v>13.216181667040315</v>
      </c>
      <c r="W77" s="67">
        <f t="shared" si="14"/>
        <v>12.744705368854728</v>
      </c>
      <c r="X77" s="67">
        <f t="shared" si="14"/>
        <v>12.253191580320513</v>
      </c>
      <c r="Y77" s="67">
        <f t="shared" si="14"/>
        <v>11.788435864966706</v>
      </c>
      <c r="Z77" s="67">
        <f t="shared" si="14"/>
        <v>11.282010927190923</v>
      </c>
      <c r="AA77" s="67">
        <f t="shared" si="14"/>
        <v>10.808246987393431</v>
      </c>
      <c r="AB77" s="67">
        <f t="shared" si="14"/>
        <v>10.319471201554981</v>
      </c>
      <c r="AC77" s="67">
        <f t="shared" si="14"/>
        <v>9.818271249589845</v>
      </c>
      <c r="AD77" s="67">
        <f t="shared" si="14"/>
        <v>9.3446314271777595</v>
      </c>
      <c r="AE77" s="67">
        <f t="shared" si="14"/>
        <v>8.7933703532322021</v>
      </c>
      <c r="AF77" s="67">
        <f t="shared" si="14"/>
        <v>8.2781833610632152</v>
      </c>
      <c r="AG77" s="67">
        <f t="shared" si="14"/>
        <v>7.7425593562928174</v>
      </c>
      <c r="AH77" s="67">
        <f t="shared" si="14"/>
        <v>7.1755755889402648</v>
      </c>
      <c r="AI77" s="67">
        <f t="shared" si="14"/>
        <v>6.6299334599067699</v>
      </c>
      <c r="AJ77" s="67">
        <f t="shared" si="14"/>
        <v>6.0589293776166482</v>
      </c>
      <c r="AK77" s="67">
        <f t="shared" si="14"/>
        <v>5.4899534837843724</v>
      </c>
      <c r="AL77" s="67">
        <f t="shared" si="14"/>
        <v>4.9231179297616068</v>
      </c>
      <c r="AM77" s="67">
        <f t="shared" si="14"/>
        <v>4.3818922210985463</v>
      </c>
      <c r="AN77" s="67">
        <f t="shared" si="14"/>
        <v>3.8417955205545429</v>
      </c>
      <c r="AO77" s="67">
        <f t="shared" si="14"/>
        <v>3.3106294420660487</v>
      </c>
      <c r="AP77" s="67">
        <f t="shared" si="14"/>
        <v>2.8304205889246794</v>
      </c>
      <c r="AQ77" s="67">
        <f t="shared" si="14"/>
        <v>2.3783698892905254</v>
      </c>
      <c r="AR77" s="67">
        <f t="shared" si="14"/>
        <v>1.9557993965826708</v>
      </c>
      <c r="AS77" s="67">
        <f t="shared" si="14"/>
        <v>1.5757285594335422</v>
      </c>
      <c r="AT77" s="67">
        <f t="shared" si="14"/>
        <v>1.2506320600937078</v>
      </c>
      <c r="AU77" s="67">
        <f t="shared" si="14"/>
        <v>0.98184500424960253</v>
      </c>
      <c r="AV77" s="67">
        <f t="shared" si="14"/>
        <v>0.7675468136500283</v>
      </c>
      <c r="AW77" s="67">
        <f t="shared" si="14"/>
        <v>0.58670786971330702</v>
      </c>
      <c r="AX77" s="67">
        <f t="shared" si="14"/>
        <v>0.44970111855069611</v>
      </c>
      <c r="AY77" s="67">
        <f t="shared" si="14"/>
        <v>0.34226010369819776</v>
      </c>
      <c r="AZ77" s="82">
        <f>AZ75*AZ76</f>
        <v>0.27335090600091555</v>
      </c>
      <c r="BA77" s="82">
        <f>BA75*BA76</f>
        <v>0.21568544259144462</v>
      </c>
    </row>
    <row r="78" spans="2:53" ht="13.5" x14ac:dyDescent="0.25">
      <c r="B78" s="37" t="s">
        <v>58</v>
      </c>
      <c r="C78" s="72" t="s">
        <v>33</v>
      </c>
      <c r="D78" s="82">
        <f t="shared" ref="D78:AY78" si="15">D76-D77</f>
        <v>477.58028128211225</v>
      </c>
      <c r="E78" s="82">
        <f t="shared" si="15"/>
        <v>456.01977762931864</v>
      </c>
      <c r="F78" s="82">
        <f t="shared" si="15"/>
        <v>435.29784448293236</v>
      </c>
      <c r="G78" s="82">
        <f t="shared" si="15"/>
        <v>415.38268092667448</v>
      </c>
      <c r="H78" s="82">
        <f t="shared" si="15"/>
        <v>395.65387200486703</v>
      </c>
      <c r="I78" s="82">
        <f t="shared" si="15"/>
        <v>376.40587525017907</v>
      </c>
      <c r="J78" s="67">
        <f t="shared" si="15"/>
        <v>357.63467169723225</v>
      </c>
      <c r="K78" s="67">
        <f t="shared" si="15"/>
        <v>339.3390980898738</v>
      </c>
      <c r="L78" s="67">
        <f t="shared" si="15"/>
        <v>321.51036741529566</v>
      </c>
      <c r="M78" s="67">
        <f t="shared" si="15"/>
        <v>304.14444870181734</v>
      </c>
      <c r="N78" s="67">
        <f t="shared" si="15"/>
        <v>287.2426584539549</v>
      </c>
      <c r="O78" s="67">
        <f t="shared" si="15"/>
        <v>270.80343123432436</v>
      </c>
      <c r="P78" s="67">
        <f t="shared" si="15"/>
        <v>254.82271022471664</v>
      </c>
      <c r="Q78" s="67">
        <f t="shared" si="15"/>
        <v>239.3011129857102</v>
      </c>
      <c r="R78" s="67">
        <f t="shared" si="15"/>
        <v>224.23760068044737</v>
      </c>
      <c r="S78" s="67">
        <f t="shared" si="15"/>
        <v>209.63372596035262</v>
      </c>
      <c r="T78" s="67">
        <f t="shared" si="15"/>
        <v>195.48802083322317</v>
      </c>
      <c r="U78" s="67">
        <f t="shared" si="15"/>
        <v>181.80913412118554</v>
      </c>
      <c r="V78" s="67">
        <f t="shared" si="15"/>
        <v>168.59295245414523</v>
      </c>
      <c r="W78" s="67">
        <f t="shared" si="15"/>
        <v>155.8482470852905</v>
      </c>
      <c r="X78" s="67">
        <f t="shared" si="15"/>
        <v>143.59505550496999</v>
      </c>
      <c r="Y78" s="67">
        <f t="shared" si="15"/>
        <v>131.80661964000328</v>
      </c>
      <c r="Z78" s="67">
        <f t="shared" si="15"/>
        <v>120.52460871281235</v>
      </c>
      <c r="AA78" s="67">
        <f t="shared" si="15"/>
        <v>109.71636172541892</v>
      </c>
      <c r="AB78" s="67">
        <f t="shared" si="15"/>
        <v>99.396890523863945</v>
      </c>
      <c r="AC78" s="67">
        <f t="shared" si="15"/>
        <v>89.578619274274104</v>
      </c>
      <c r="AD78" s="67">
        <f t="shared" si="15"/>
        <v>80.233987847096344</v>
      </c>
      <c r="AE78" s="67">
        <f t="shared" si="15"/>
        <v>71.440617493864139</v>
      </c>
      <c r="AF78" s="67">
        <f t="shared" si="15"/>
        <v>63.162434132800925</v>
      </c>
      <c r="AG78" s="67">
        <f t="shared" si="15"/>
        <v>55.419874776508109</v>
      </c>
      <c r="AH78" s="67">
        <f t="shared" si="15"/>
        <v>48.244299187567847</v>
      </c>
      <c r="AI78" s="67">
        <f t="shared" si="15"/>
        <v>41.614365727661081</v>
      </c>
      <c r="AJ78" s="67">
        <f t="shared" si="15"/>
        <v>35.555436350044431</v>
      </c>
      <c r="AK78" s="67">
        <f t="shared" si="15"/>
        <v>30.065482866260059</v>
      </c>
      <c r="AL78" s="67">
        <f t="shared" si="15"/>
        <v>25.142364936498453</v>
      </c>
      <c r="AM78" s="67">
        <f t="shared" si="15"/>
        <v>20.760472715399906</v>
      </c>
      <c r="AN78" s="67">
        <f t="shared" si="15"/>
        <v>16.918677194845365</v>
      </c>
      <c r="AO78" s="67">
        <f t="shared" si="15"/>
        <v>13.608047752779317</v>
      </c>
      <c r="AP78" s="67">
        <f t="shared" si="15"/>
        <v>10.777627163854637</v>
      </c>
      <c r="AQ78" s="67">
        <f t="shared" si="15"/>
        <v>8.3992572745641123</v>
      </c>
      <c r="AR78" s="67">
        <f t="shared" si="15"/>
        <v>6.4434578779814418</v>
      </c>
      <c r="AS78" s="67">
        <f t="shared" si="15"/>
        <v>4.8677293185478998</v>
      </c>
      <c r="AT78" s="67">
        <f t="shared" si="15"/>
        <v>3.6170972584541921</v>
      </c>
      <c r="AU78" s="67">
        <f t="shared" si="15"/>
        <v>2.6352522542045893</v>
      </c>
      <c r="AV78" s="67">
        <f t="shared" si="15"/>
        <v>1.867705440554561</v>
      </c>
      <c r="AW78" s="67">
        <f t="shared" si="15"/>
        <v>1.280997570841254</v>
      </c>
      <c r="AX78" s="67">
        <f t="shared" si="15"/>
        <v>0.83129645229055793</v>
      </c>
      <c r="AY78" s="67">
        <f t="shared" si="15"/>
        <v>0.48903634859236017</v>
      </c>
      <c r="AZ78" s="82">
        <f>AZ76-AZ77</f>
        <v>0.21568544259144462</v>
      </c>
      <c r="BA78" s="82">
        <f>BA76-BA77</f>
        <v>0</v>
      </c>
    </row>
    <row r="81" spans="2:6" x14ac:dyDescent="0.25">
      <c r="B81" s="79" t="s">
        <v>114</v>
      </c>
      <c r="C81" s="19"/>
    </row>
    <row r="82" spans="2:6" x14ac:dyDescent="0.25">
      <c r="B82" s="79"/>
      <c r="C82" s="19"/>
    </row>
    <row r="83" spans="2:6" x14ac:dyDescent="0.25">
      <c r="B83" s="145" t="s">
        <v>63</v>
      </c>
      <c r="C83" s="145"/>
    </row>
    <row r="84" spans="2:6" x14ac:dyDescent="0.25">
      <c r="B84" s="81" t="s">
        <v>62</v>
      </c>
      <c r="C84" s="79"/>
    </row>
    <row r="85" spans="2:6" x14ac:dyDescent="0.25">
      <c r="B85" s="20" t="s">
        <v>115</v>
      </c>
      <c r="C85" s="79"/>
    </row>
    <row r="86" spans="2:6" x14ac:dyDescent="0.25">
      <c r="C86" s="79"/>
    </row>
    <row r="87" spans="2:6" x14ac:dyDescent="0.25">
      <c r="B87" s="19" t="s">
        <v>53</v>
      </c>
      <c r="C87" s="19"/>
    </row>
    <row r="88" spans="2:6" x14ac:dyDescent="0.25">
      <c r="B88" s="45" t="s">
        <v>21</v>
      </c>
      <c r="C88" s="14" t="s">
        <v>36</v>
      </c>
    </row>
    <row r="89" spans="2:6" x14ac:dyDescent="0.25">
      <c r="B89" s="45" t="s">
        <v>35</v>
      </c>
      <c r="C89" s="70" t="s">
        <v>39</v>
      </c>
    </row>
    <row r="90" spans="2:6" x14ac:dyDescent="0.25">
      <c r="B90" s="45" t="s">
        <v>15</v>
      </c>
      <c r="C90" s="70">
        <v>51</v>
      </c>
    </row>
    <row r="91" spans="2:6" x14ac:dyDescent="0.25">
      <c r="B91" s="45" t="s">
        <v>59</v>
      </c>
      <c r="C91" s="70" t="s">
        <v>128</v>
      </c>
      <c r="D91" s="132">
        <f>(1-(1+C92)^(-5))/(1-(1+C92)^(-1))</f>
        <v>4.673079208612223</v>
      </c>
      <c r="E91" s="34"/>
      <c r="F91" s="35"/>
    </row>
    <row r="92" spans="2:6" x14ac:dyDescent="0.25">
      <c r="B92" s="45" t="s">
        <v>9</v>
      </c>
      <c r="C92" s="125">
        <v>3.5000000000000003E-2</v>
      </c>
    </row>
    <row r="93" spans="2:6" ht="23" x14ac:dyDescent="0.25">
      <c r="B93" s="45" t="s">
        <v>3</v>
      </c>
      <c r="C93" s="126" t="s">
        <v>37</v>
      </c>
    </row>
    <row r="94" spans="2:6" x14ac:dyDescent="0.25">
      <c r="B94" s="45" t="s">
        <v>5</v>
      </c>
      <c r="C94" s="125">
        <v>0.03</v>
      </c>
    </row>
    <row r="95" spans="2:6" x14ac:dyDescent="0.25">
      <c r="B95" s="45" t="s">
        <v>38</v>
      </c>
      <c r="C95" s="99">
        <v>500</v>
      </c>
    </row>
    <row r="96" spans="2:6" x14ac:dyDescent="0.25">
      <c r="E96" s="12"/>
      <c r="F96" s="12"/>
    </row>
    <row r="97" spans="1:53" x14ac:dyDescent="0.25">
      <c r="B97" s="12" t="s">
        <v>121</v>
      </c>
      <c r="E97" s="12"/>
      <c r="F97" s="12"/>
    </row>
    <row r="98" spans="1:53" x14ac:dyDescent="0.25">
      <c r="B98" s="12" t="s">
        <v>116</v>
      </c>
      <c r="E98" s="134"/>
      <c r="F98" s="12"/>
    </row>
    <row r="99" spans="1:53" x14ac:dyDescent="0.25">
      <c r="B99" s="12" t="s">
        <v>127</v>
      </c>
      <c r="E99" s="12"/>
      <c r="F99" s="12"/>
    </row>
    <row r="101" spans="1:53" x14ac:dyDescent="0.25">
      <c r="H101" s="133"/>
    </row>
    <row r="102" spans="1:53" s="12" customFormat="1" x14ac:dyDescent="0.25">
      <c r="A102" s="20"/>
      <c r="B102" s="32" t="s">
        <v>19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53" s="12" customFormat="1" x14ac:dyDescent="0.25">
      <c r="A103" s="20"/>
      <c r="B103" s="139" t="s">
        <v>21</v>
      </c>
      <c r="C103" s="139" t="s">
        <v>22</v>
      </c>
      <c r="D103" s="141" t="s">
        <v>57</v>
      </c>
      <c r="E103" s="142"/>
      <c r="F103" s="142"/>
      <c r="G103" s="142"/>
      <c r="H103" s="142"/>
      <c r="I103" s="142"/>
      <c r="J103" s="142"/>
      <c r="K103" s="142"/>
      <c r="L103" s="143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</row>
    <row r="104" spans="1:53" s="12" customFormat="1" x14ac:dyDescent="0.25">
      <c r="A104" s="20"/>
      <c r="B104" s="139"/>
      <c r="C104" s="139"/>
      <c r="D104" s="70">
        <v>1</v>
      </c>
      <c r="E104" s="70">
        <v>2</v>
      </c>
      <c r="F104" s="70">
        <v>3</v>
      </c>
      <c r="G104" s="70">
        <v>4</v>
      </c>
      <c r="H104" s="70">
        <v>5</v>
      </c>
      <c r="I104" s="70">
        <v>6</v>
      </c>
      <c r="J104" s="70">
        <v>7</v>
      </c>
      <c r="K104" s="70">
        <v>8</v>
      </c>
      <c r="L104" s="70">
        <v>9</v>
      </c>
      <c r="M104" s="52"/>
    </row>
    <row r="105" spans="1:53" x14ac:dyDescent="0.25">
      <c r="B105" s="80" t="s">
        <v>40</v>
      </c>
      <c r="C105" s="95" t="s">
        <v>41</v>
      </c>
      <c r="D105" s="90"/>
      <c r="E105" s="90"/>
      <c r="F105" s="90"/>
      <c r="G105" s="91"/>
      <c r="H105" s="82">
        <f>G106*(1+$C$92)/D91</f>
        <v>2455.6035739993008</v>
      </c>
      <c r="I105" s="82">
        <f>H105</f>
        <v>2455.6035739993008</v>
      </c>
      <c r="J105" s="82">
        <f t="shared" ref="J105:L105" si="16">I105</f>
        <v>2455.6035739993008</v>
      </c>
      <c r="K105" s="82">
        <f t="shared" si="16"/>
        <v>2455.6035739993008</v>
      </c>
      <c r="L105" s="82">
        <f t="shared" si="16"/>
        <v>2455.6035739993008</v>
      </c>
      <c r="M105" s="129"/>
      <c r="N105" s="12"/>
    </row>
    <row r="106" spans="1:53" x14ac:dyDescent="0.25">
      <c r="B106" s="80" t="s">
        <v>0</v>
      </c>
      <c r="C106" s="77" t="s">
        <v>25</v>
      </c>
      <c r="D106" s="82">
        <v>10000</v>
      </c>
      <c r="E106" s="82">
        <f>D106*(1+$C$92)</f>
        <v>10350</v>
      </c>
      <c r="F106" s="82">
        <f t="shared" ref="F106:G106" si="17">E106*(1+$C$92)</f>
        <v>10712.25</v>
      </c>
      <c r="G106" s="82">
        <f t="shared" si="17"/>
        <v>11087.178749999999</v>
      </c>
      <c r="H106" s="82">
        <f>G106*(1+$C$92)-H105</f>
        <v>9019.6264322506977</v>
      </c>
      <c r="I106" s="82">
        <f t="shared" ref="I106:L106" si="18">H106*(1+$C$92)-I105</f>
        <v>6879.7097833801708</v>
      </c>
      <c r="J106" s="82">
        <f t="shared" si="18"/>
        <v>4664.8960517991763</v>
      </c>
      <c r="K106" s="82">
        <f t="shared" si="18"/>
        <v>2372.5638396128466</v>
      </c>
      <c r="L106" s="82">
        <f t="shared" si="18"/>
        <v>-5.0022208597511053E-12</v>
      </c>
      <c r="M106" s="129"/>
      <c r="N106" s="12"/>
    </row>
    <row r="107" spans="1:53" x14ac:dyDescent="0.25">
      <c r="B107" s="46" t="s">
        <v>44</v>
      </c>
      <c r="C107" s="94" t="s">
        <v>9</v>
      </c>
      <c r="D107" s="82">
        <f>$C$92*D106</f>
        <v>350.00000000000006</v>
      </c>
      <c r="E107" s="82">
        <f t="shared" ref="E107:G107" si="19">$C$92*E106</f>
        <v>362.25000000000006</v>
      </c>
      <c r="F107" s="82">
        <f t="shared" si="19"/>
        <v>374.92875000000004</v>
      </c>
      <c r="G107" s="82">
        <f t="shared" si="19"/>
        <v>388.05125624999999</v>
      </c>
      <c r="H107" s="82">
        <f t="shared" ref="H107" si="20">$C$92*H106</f>
        <v>315.68692512877448</v>
      </c>
      <c r="I107" s="82">
        <f t="shared" ref="I107" si="21">$C$92*I106</f>
        <v>240.78984241830599</v>
      </c>
      <c r="J107" s="82">
        <f t="shared" ref="J107" si="22">$C$92*J106</f>
        <v>163.27136181297118</v>
      </c>
      <c r="K107" s="82">
        <f t="shared" ref="K107" si="23">$C$92*K106</f>
        <v>83.039734386449638</v>
      </c>
      <c r="L107" s="82">
        <f t="shared" ref="L107" si="24">$C$92*L106</f>
        <v>-1.7507773009128869E-13</v>
      </c>
      <c r="M107" s="96"/>
      <c r="N107" s="12"/>
    </row>
    <row r="108" spans="1:53" ht="13.5" x14ac:dyDescent="0.25">
      <c r="B108" s="37" t="s">
        <v>120</v>
      </c>
      <c r="C108" s="109" t="s">
        <v>96</v>
      </c>
      <c r="D108" s="65">
        <v>1</v>
      </c>
      <c r="E108" s="65">
        <f>D108*VLOOKUP($C90+E104-1,MT!$A$2:$C$104,3)/VLOOKUP($C90+D104-1,MT!$A$2:$C$104,3)*(1-$C$50)</f>
        <v>0.96632169867437112</v>
      </c>
      <c r="F108" s="65">
        <f>E108*VLOOKUP($C90+F104-1,MT!$A$2:$C$104,3)/VLOOKUP($C90+E104-1,MT!$A$2:$C$104,3)*(1-$C$50)</f>
        <v>0.93322440516655336</v>
      </c>
      <c r="G108" s="65">
        <f>F108*VLOOKUP($C90+G104-1,MT!$A$2:$C$104,3)/VLOOKUP($C90+F104-1,MT!$A$2:$C$104,3)*(1-$C$50)</f>
        <v>0.90122387086803202</v>
      </c>
      <c r="H108" s="65">
        <f>G108*VLOOKUP($C90+H104-1,MT!$A$2:$C$104,3)/VLOOKUP($C90+G104-1,MT!$A$2:$C$104,3)</f>
        <v>0.89710373549031275</v>
      </c>
      <c r="I108" s="65">
        <f>H108*VLOOKUP($C90+I104-1,MT!$A$2:$C$104,3)/VLOOKUP($C90+H104-1,MT!$A$2:$C$104,3)</f>
        <v>0.89240193394162137</v>
      </c>
      <c r="J108" s="65">
        <f>I108*VLOOKUP($C90+J104-1,MT!$A$2:$C$104,3)/VLOOKUP($C90+I104-1,MT!$A$2:$C$104,3)</f>
        <v>0.88736082712652953</v>
      </c>
      <c r="K108" s="65">
        <f>J108*VLOOKUP($C90+K104-1,MT!$A$2:$C$104,3)/VLOOKUP($C90+J104-1,MT!$A$2:$C$104,3)</f>
        <v>0.8818349985022943</v>
      </c>
      <c r="L108" s="65">
        <f>K108*VLOOKUP($C90+L104-1,MT!$A$2:$C$104,3)/VLOOKUP($C90+K104-1,MT!$A$2:$C$104,3)</f>
        <v>0.87618314220768179</v>
      </c>
      <c r="M108" s="130"/>
      <c r="N108" s="12"/>
    </row>
    <row r="109" spans="1:53" ht="13.5" x14ac:dyDescent="0.25">
      <c r="B109" s="80" t="s">
        <v>42</v>
      </c>
      <c r="C109" s="110" t="s">
        <v>111</v>
      </c>
      <c r="D109" s="82">
        <f>D107*D108</f>
        <v>350.00000000000006</v>
      </c>
      <c r="E109" s="82">
        <f>E107*E108</f>
        <v>350.05003534479101</v>
      </c>
      <c r="F109" s="82">
        <f t="shared" ref="F109:L109" si="25">F107*F108</f>
        <v>349.89265969858945</v>
      </c>
      <c r="G109" s="82">
        <f t="shared" si="25"/>
        <v>349.72105525282763</v>
      </c>
      <c r="H109" s="82">
        <f t="shared" si="25"/>
        <v>283.20391977847424</v>
      </c>
      <c r="I109" s="82">
        <f t="shared" si="25"/>
        <v>214.88132104759453</v>
      </c>
      <c r="J109" s="82">
        <f t="shared" si="25"/>
        <v>144.88061066443296</v>
      </c>
      <c r="K109" s="82">
        <f t="shared" si="25"/>
        <v>73.227344048305739</v>
      </c>
      <c r="L109" s="82">
        <f t="shared" si="25"/>
        <v>-1.5340015568197372E-13</v>
      </c>
      <c r="M109" s="131"/>
      <c r="N109" s="12"/>
    </row>
    <row r="110" spans="1:53" ht="13.5" x14ac:dyDescent="0.25">
      <c r="B110" s="37" t="s">
        <v>29</v>
      </c>
      <c r="C110" s="72" t="s">
        <v>26</v>
      </c>
      <c r="D110" s="82">
        <f>SUM(D109:$L$109)</f>
        <v>2115.8569458350157</v>
      </c>
      <c r="E110" s="82">
        <f>SUM(E109:$L$109)</f>
        <v>1765.8569458350153</v>
      </c>
      <c r="F110" s="82">
        <f>SUM(F109:$L$109)</f>
        <v>1415.8069104902243</v>
      </c>
      <c r="G110" s="82">
        <f>SUM(G109:$L$109)</f>
        <v>1065.9142507916349</v>
      </c>
      <c r="H110" s="82">
        <f>SUM(H109:$L$109)</f>
        <v>716.19319553880746</v>
      </c>
      <c r="I110" s="82">
        <f>SUM(I109:$L$109)</f>
        <v>432.98927576033304</v>
      </c>
      <c r="J110" s="82">
        <f>SUM(J109:$L$109)</f>
        <v>218.10795471273858</v>
      </c>
      <c r="K110" s="82">
        <f>SUM(K109:$L$109)</f>
        <v>73.227344048305582</v>
      </c>
      <c r="L110" s="82">
        <f>SUM(L109:$L$109)</f>
        <v>-1.5340015568197372E-13</v>
      </c>
      <c r="M110" s="131"/>
      <c r="N110" s="12"/>
    </row>
    <row r="111" spans="1:53" ht="13.5" x14ac:dyDescent="0.25">
      <c r="B111" s="37" t="s">
        <v>30</v>
      </c>
      <c r="C111" s="72" t="s">
        <v>27</v>
      </c>
      <c r="D111" s="65">
        <f>D109/D110</f>
        <v>0.16541761043390094</v>
      </c>
      <c r="E111" s="65">
        <f t="shared" ref="E111:K111" si="26">E109/E110</f>
        <v>0.19823238579457178</v>
      </c>
      <c r="F111" s="65">
        <f t="shared" si="26"/>
        <v>0.24713303566051875</v>
      </c>
      <c r="G111" s="65">
        <f t="shared" si="26"/>
        <v>0.32809492413962588</v>
      </c>
      <c r="H111" s="65">
        <f t="shared" si="26"/>
        <v>0.39542950357886864</v>
      </c>
      <c r="I111" s="65">
        <f t="shared" si="26"/>
        <v>0.49627400279201145</v>
      </c>
      <c r="J111" s="65">
        <f t="shared" si="26"/>
        <v>0.66426101173269692</v>
      </c>
      <c r="K111" s="65">
        <f t="shared" si="26"/>
        <v>1.0000000000000022</v>
      </c>
      <c r="L111" s="65">
        <v>0</v>
      </c>
      <c r="M111" s="130"/>
      <c r="N111" s="12"/>
    </row>
    <row r="112" spans="1:53" ht="13.5" x14ac:dyDescent="0.25">
      <c r="B112" s="37" t="s">
        <v>46</v>
      </c>
      <c r="C112" s="72" t="s">
        <v>28</v>
      </c>
      <c r="D112" s="128">
        <f>C95</f>
        <v>500</v>
      </c>
      <c r="E112" s="67">
        <f>D114</f>
        <v>417.29119478304955</v>
      </c>
      <c r="F112" s="67">
        <f t="shared" ref="F112" si="27">E114</f>
        <v>334.57056567013825</v>
      </c>
      <c r="G112" s="67">
        <f t="shared" ref="G112" si="28">F114</f>
        <v>251.88712613342005</v>
      </c>
      <c r="H112" s="67">
        <f t="shared" ref="H112" si="29">G114</f>
        <v>169.24423859292722</v>
      </c>
      <c r="I112" s="67">
        <f t="shared" ref="I112" si="30">H114</f>
        <v>102.3200733425424</v>
      </c>
      <c r="J112" s="67">
        <f t="shared" ref="J112" si="31">I114</f>
        <v>51.541280978866695</v>
      </c>
      <c r="K112" s="67">
        <f t="shared" ref="K112" si="32">J114</f>
        <v>17.304417529845495</v>
      </c>
      <c r="L112" s="67">
        <f t="shared" ref="L112" si="33">K114</f>
        <v>-3.907985046680551E-14</v>
      </c>
      <c r="M112" s="61"/>
      <c r="N112" s="12"/>
    </row>
    <row r="113" spans="2:14" ht="13.5" x14ac:dyDescent="0.25">
      <c r="B113" s="37" t="s">
        <v>31</v>
      </c>
      <c r="C113" s="72" t="s">
        <v>32</v>
      </c>
      <c r="D113" s="82">
        <f t="shared" ref="D113:L113" si="34">D111*D112</f>
        <v>82.708805216950466</v>
      </c>
      <c r="E113" s="82">
        <f t="shared" si="34"/>
        <v>82.720629112911283</v>
      </c>
      <c r="F113" s="82">
        <f t="shared" si="34"/>
        <v>82.683439536718211</v>
      </c>
      <c r="G113" s="82">
        <f t="shared" si="34"/>
        <v>82.642887540492822</v>
      </c>
      <c r="H113" s="82">
        <f t="shared" si="34"/>
        <v>66.924165250384817</v>
      </c>
      <c r="I113" s="82">
        <f t="shared" si="34"/>
        <v>50.778792363675706</v>
      </c>
      <c r="J113" s="67">
        <f t="shared" si="34"/>
        <v>34.2368634490212</v>
      </c>
      <c r="K113" s="67">
        <f t="shared" si="34"/>
        <v>17.304417529845534</v>
      </c>
      <c r="L113" s="67">
        <f t="shared" si="34"/>
        <v>0</v>
      </c>
      <c r="M113" s="61"/>
      <c r="N113" s="12"/>
    </row>
    <row r="114" spans="2:14" ht="13.5" x14ac:dyDescent="0.25">
      <c r="B114" s="37" t="s">
        <v>58</v>
      </c>
      <c r="C114" s="72" t="s">
        <v>33</v>
      </c>
      <c r="D114" s="82">
        <f t="shared" ref="D114:L114" si="35">D112-D113</f>
        <v>417.29119478304955</v>
      </c>
      <c r="E114" s="82">
        <f t="shared" si="35"/>
        <v>334.57056567013825</v>
      </c>
      <c r="F114" s="82">
        <f t="shared" si="35"/>
        <v>251.88712613342005</v>
      </c>
      <c r="G114" s="82">
        <f t="shared" si="35"/>
        <v>169.24423859292722</v>
      </c>
      <c r="H114" s="82">
        <f t="shared" si="35"/>
        <v>102.3200733425424</v>
      </c>
      <c r="I114" s="82">
        <f t="shared" si="35"/>
        <v>51.541280978866695</v>
      </c>
      <c r="J114" s="67">
        <f t="shared" si="35"/>
        <v>17.304417529845495</v>
      </c>
      <c r="K114" s="67">
        <f t="shared" si="35"/>
        <v>-3.907985046680551E-14</v>
      </c>
      <c r="L114" s="67">
        <f t="shared" si="35"/>
        <v>-3.907985046680551E-14</v>
      </c>
      <c r="M114" s="61"/>
      <c r="N114" s="12"/>
    </row>
    <row r="115" spans="2:14" x14ac:dyDescent="0.25">
      <c r="M115" s="12"/>
      <c r="N115" s="12"/>
    </row>
    <row r="116" spans="2:14" x14ac:dyDescent="0.25">
      <c r="M116" s="12"/>
      <c r="N116" s="12"/>
    </row>
    <row r="117" spans="2:14" x14ac:dyDescent="0.25">
      <c r="M117" s="12"/>
      <c r="N117" s="12"/>
    </row>
  </sheetData>
  <mergeCells count="12">
    <mergeCell ref="B3:C3"/>
    <mergeCell ref="D22:AR22"/>
    <mergeCell ref="B37:C37"/>
    <mergeCell ref="B22:B23"/>
    <mergeCell ref="C22:C23"/>
    <mergeCell ref="B83:C83"/>
    <mergeCell ref="B103:B104"/>
    <mergeCell ref="C103:C104"/>
    <mergeCell ref="D103:L103"/>
    <mergeCell ref="B66:B67"/>
    <mergeCell ref="C66:C67"/>
    <mergeCell ref="D66:BA6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MT</vt:lpstr>
      <vt:lpstr>ОПС. Без дисконтирования</vt:lpstr>
      <vt:lpstr>ОПС. С дисконтированием</vt:lpstr>
      <vt:lpstr>НПО</vt:lpstr>
    </vt:vector>
  </TitlesOfParts>
  <Company>НПФ "ГАЗФОНД"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Кучук Светлана Евгеньевна</dc:creator>
  <cp:lastModifiedBy>Sergey Trofimov</cp:lastModifiedBy>
  <dcterms:created xsi:type="dcterms:W3CDTF">2021-10-07T12:57:59Z</dcterms:created>
  <dcterms:modified xsi:type="dcterms:W3CDTF">2021-12-15T23:28:41Z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